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Z:\Technology\CED\MIT_Lectures\Product_Design_Lecture_Feb27-2024\"/>
    </mc:Choice>
  </mc:AlternateContent>
  <xr:revisionPtr revIDLastSave="0" documentId="13_ncr:1_{3DC1AB4D-4472-4EBF-840E-28500F5696B0}" xr6:coauthVersionLast="47" xr6:coauthVersionMax="47" xr10:uidLastSave="{00000000-0000-0000-0000-000000000000}"/>
  <bookViews>
    <workbookView xWindow="-108" yWindow="-108" windowWidth="23256" windowHeight="14016" tabRatio="695" activeTab="3" xr2:uid="{00000000-000D-0000-FFFF-FFFF00000000}"/>
  </bookViews>
  <sheets>
    <sheet name="Title Page" sheetId="4" r:id="rId1"/>
    <sheet name="Criteria Ranking and Weighting" sheetId="5" r:id="rId2"/>
    <sheet name="Atrributes_Sorted" sheetId="10" r:id="rId3"/>
    <sheet name="Ranking Definitions" sheetId="7" r:id="rId4"/>
    <sheet name="Concept Ranking" sheetId="6" r:id="rId5"/>
    <sheet name="Instructions" sheetId="1" r:id="rId6"/>
    <sheet name="Attributes Scratch Worksheet" sheetId="8" r:id="rId7"/>
  </sheets>
  <definedNames>
    <definedName name="Author">'Title Page'!$F$16</definedName>
    <definedName name="Connectors_Cost" localSheetId="0">'Title Page'!#REF!</definedName>
    <definedName name="Housing_Cost" localSheetId="0">'Title Page'!#REF!</definedName>
    <definedName name="Housing_High">#REF!</definedName>
    <definedName name="Housing_Low">#REF!</definedName>
    <definedName name="Miscellaneous_High">#REF!</definedName>
    <definedName name="Miscellaneous_Low">#REF!</definedName>
    <definedName name="_xlnm.Print_Area" localSheetId="1">'Criteria Ranking and Weighting'!$A$1:$Z$29</definedName>
    <definedName name="_xlnm.Print_Area" localSheetId="3">'Ranking Definitions'!$A$1:$G$30</definedName>
    <definedName name="Relief_Valve_Cost" localSheetId="0">'Title Page'!#REF!</definedName>
    <definedName name="Relief_Valve_High">#REF!</definedName>
    <definedName name="Relief_Valve_Lo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7" l="1"/>
  <c r="B15" i="7"/>
  <c r="A5" i="7"/>
  <c r="B5" i="7"/>
  <c r="A9" i="10"/>
  <c r="A7" i="10"/>
  <c r="A6" i="10"/>
  <c r="A12" i="10"/>
  <c r="A5" i="10"/>
  <c r="A4" i="10"/>
  <c r="A16" i="10"/>
  <c r="A13" i="10"/>
  <c r="A10" i="10"/>
  <c r="A8" i="10"/>
  <c r="A11" i="10"/>
  <c r="A3" i="10"/>
  <c r="A15" i="10"/>
  <c r="A14" i="10"/>
  <c r="B11" i="7"/>
  <c r="AA8" i="6" l="1"/>
  <c r="Z24" i="5" l="1"/>
  <c r="Y23" i="5"/>
  <c r="Z23" i="5"/>
  <c r="X22" i="5"/>
  <c r="Y22" i="5"/>
  <c r="Z22" i="5"/>
  <c r="W21" i="5"/>
  <c r="X21" i="5"/>
  <c r="Y21" i="5"/>
  <c r="Z21" i="5"/>
  <c r="V20" i="5"/>
  <c r="W20" i="5"/>
  <c r="X20" i="5"/>
  <c r="Y20" i="5"/>
  <c r="Z20" i="5"/>
  <c r="U19" i="5"/>
  <c r="V19" i="5"/>
  <c r="W19" i="5"/>
  <c r="X19" i="5"/>
  <c r="Y19" i="5"/>
  <c r="Z19" i="5"/>
  <c r="T18" i="5"/>
  <c r="U18" i="5"/>
  <c r="V18" i="5"/>
  <c r="W18" i="5"/>
  <c r="X18" i="5"/>
  <c r="Y18" i="5"/>
  <c r="Z18" i="5"/>
  <c r="S17" i="5"/>
  <c r="T17" i="5"/>
  <c r="U17" i="5"/>
  <c r="V17" i="5"/>
  <c r="W17" i="5"/>
  <c r="X17" i="5"/>
  <c r="Y17" i="5"/>
  <c r="Z17" i="5"/>
  <c r="R16" i="5"/>
  <c r="S16" i="5"/>
  <c r="T16" i="5"/>
  <c r="U16" i="5"/>
  <c r="V16" i="5"/>
  <c r="W16" i="5"/>
  <c r="X16" i="5"/>
  <c r="Y16" i="5"/>
  <c r="Z16" i="5"/>
  <c r="Q15" i="5"/>
  <c r="R15" i="5"/>
  <c r="S15" i="5"/>
  <c r="T15" i="5"/>
  <c r="U15" i="5"/>
  <c r="V15" i="5"/>
  <c r="W15" i="5"/>
  <c r="X15" i="5"/>
  <c r="Y15" i="5"/>
  <c r="Z15" i="5"/>
  <c r="P14" i="5"/>
  <c r="Q14" i="5"/>
  <c r="R14" i="5"/>
  <c r="S14" i="5"/>
  <c r="T14" i="5"/>
  <c r="U14" i="5"/>
  <c r="V14" i="5"/>
  <c r="W14" i="5"/>
  <c r="X14" i="5"/>
  <c r="Y14" i="5"/>
  <c r="Z14" i="5"/>
  <c r="O13" i="5"/>
  <c r="P13" i="5"/>
  <c r="Q13" i="5"/>
  <c r="R13" i="5"/>
  <c r="S13" i="5"/>
  <c r="T13" i="5"/>
  <c r="U13" i="5"/>
  <c r="V13" i="5"/>
  <c r="W13" i="5"/>
  <c r="X13" i="5"/>
  <c r="Y13" i="5"/>
  <c r="Z13" i="5"/>
  <c r="N12" i="5"/>
  <c r="O12" i="5"/>
  <c r="P12" i="5"/>
  <c r="Q12" i="5"/>
  <c r="R12" i="5"/>
  <c r="S12" i="5"/>
  <c r="T12" i="5"/>
  <c r="U12" i="5"/>
  <c r="V12" i="5"/>
  <c r="W12" i="5"/>
  <c r="X12" i="5"/>
  <c r="Y12" i="5"/>
  <c r="Z12" i="5"/>
  <c r="M11" i="5"/>
  <c r="N11" i="5"/>
  <c r="O11" i="5"/>
  <c r="P11" i="5"/>
  <c r="Q11" i="5"/>
  <c r="R11" i="5"/>
  <c r="S11" i="5"/>
  <c r="T11" i="5"/>
  <c r="U11" i="5"/>
  <c r="V11" i="5"/>
  <c r="W11" i="5"/>
  <c r="X11" i="5"/>
  <c r="Y11" i="5"/>
  <c r="Z11" i="5"/>
  <c r="L10" i="5"/>
  <c r="M10" i="5"/>
  <c r="N10" i="5"/>
  <c r="O10" i="5"/>
  <c r="P10" i="5"/>
  <c r="Q10" i="5"/>
  <c r="R10" i="5"/>
  <c r="S10" i="5"/>
  <c r="T10" i="5"/>
  <c r="U10" i="5"/>
  <c r="V10" i="5"/>
  <c r="W10" i="5"/>
  <c r="X10" i="5"/>
  <c r="Y10" i="5"/>
  <c r="Z10" i="5"/>
  <c r="K9" i="5"/>
  <c r="L9" i="5"/>
  <c r="M9" i="5"/>
  <c r="N9" i="5"/>
  <c r="O9" i="5"/>
  <c r="P9" i="5"/>
  <c r="Q9" i="5"/>
  <c r="R9" i="5"/>
  <c r="S9" i="5"/>
  <c r="T9" i="5"/>
  <c r="U9" i="5"/>
  <c r="V9" i="5"/>
  <c r="W9" i="5"/>
  <c r="X9" i="5"/>
  <c r="Y9" i="5"/>
  <c r="Z9" i="5"/>
  <c r="J8" i="5"/>
  <c r="K8" i="5"/>
  <c r="L8" i="5"/>
  <c r="M8" i="5"/>
  <c r="N8" i="5"/>
  <c r="O8" i="5"/>
  <c r="P8" i="5"/>
  <c r="Q8" i="5"/>
  <c r="R8" i="5"/>
  <c r="S8" i="5"/>
  <c r="T8" i="5"/>
  <c r="U8" i="5"/>
  <c r="V8" i="5"/>
  <c r="W8" i="5"/>
  <c r="X8" i="5"/>
  <c r="Y8" i="5"/>
  <c r="Z8" i="5"/>
  <c r="I7" i="5"/>
  <c r="J7" i="5"/>
  <c r="K7" i="5"/>
  <c r="L7" i="5"/>
  <c r="M7" i="5"/>
  <c r="N7" i="5"/>
  <c r="O7" i="5"/>
  <c r="P7" i="5"/>
  <c r="Q7" i="5"/>
  <c r="R7" i="5"/>
  <c r="S7" i="5"/>
  <c r="T7" i="5"/>
  <c r="U7" i="5"/>
  <c r="V7" i="5"/>
  <c r="W7" i="5"/>
  <c r="X7" i="5"/>
  <c r="Y7" i="5"/>
  <c r="Z7" i="5"/>
  <c r="Z25" i="5"/>
  <c r="Y24" i="5"/>
  <c r="X23" i="5"/>
  <c r="W22" i="5"/>
  <c r="V21" i="5"/>
  <c r="U20" i="5"/>
  <c r="T19" i="5"/>
  <c r="S18" i="5"/>
  <c r="R17" i="5"/>
  <c r="Q16" i="5"/>
  <c r="P15" i="5"/>
  <c r="O14" i="5"/>
  <c r="N13" i="5"/>
  <c r="M12" i="5"/>
  <c r="L11" i="5"/>
  <c r="K10" i="5"/>
  <c r="J9" i="5"/>
  <c r="I8" i="5"/>
  <c r="H7" i="5"/>
  <c r="H6" i="5"/>
  <c r="I6" i="5"/>
  <c r="J6" i="5"/>
  <c r="K6" i="5"/>
  <c r="L6" i="5"/>
  <c r="M6" i="5"/>
  <c r="N6" i="5"/>
  <c r="O6" i="5"/>
  <c r="P6" i="5"/>
  <c r="Q6" i="5"/>
  <c r="R6" i="5"/>
  <c r="S6" i="5"/>
  <c r="T6" i="5"/>
  <c r="U6" i="5"/>
  <c r="V6" i="5"/>
  <c r="W6" i="5"/>
  <c r="X6" i="5"/>
  <c r="Y6" i="5"/>
  <c r="Z6" i="5"/>
  <c r="G6" i="5"/>
  <c r="F5" i="5"/>
  <c r="G5" i="5"/>
  <c r="H5" i="5"/>
  <c r="I5" i="5"/>
  <c r="J5" i="5"/>
  <c r="K5" i="5"/>
  <c r="L5" i="5"/>
  <c r="M5" i="5"/>
  <c r="N5" i="5"/>
  <c r="O5" i="5"/>
  <c r="P5" i="5"/>
  <c r="Q5" i="5"/>
  <c r="R5" i="5"/>
  <c r="S5" i="5"/>
  <c r="T5" i="5"/>
  <c r="U5" i="5"/>
  <c r="V5" i="5"/>
  <c r="W5" i="5"/>
  <c r="X5" i="5"/>
  <c r="Y5" i="5"/>
  <c r="Z5" i="5"/>
  <c r="F4" i="5"/>
  <c r="G4" i="5"/>
  <c r="H4" i="5"/>
  <c r="I4" i="5"/>
  <c r="J4" i="5"/>
  <c r="K4" i="5"/>
  <c r="L4" i="5"/>
  <c r="M4" i="5"/>
  <c r="N4" i="5"/>
  <c r="O4" i="5"/>
  <c r="P4" i="5"/>
  <c r="Q4" i="5"/>
  <c r="R4" i="5"/>
  <c r="S4" i="5"/>
  <c r="T4" i="5"/>
  <c r="U4" i="5"/>
  <c r="V4" i="5"/>
  <c r="W4" i="5"/>
  <c r="X4" i="5"/>
  <c r="Y4" i="5"/>
  <c r="Z4" i="5"/>
  <c r="E4" i="5"/>
  <c r="D3" i="5"/>
  <c r="E3" i="5"/>
  <c r="F3" i="5"/>
  <c r="G3" i="5"/>
  <c r="H3" i="5"/>
  <c r="I3" i="5"/>
  <c r="J3" i="5"/>
  <c r="K3" i="5"/>
  <c r="L3" i="5"/>
  <c r="M3" i="5"/>
  <c r="N3" i="5"/>
  <c r="O3" i="5"/>
  <c r="P3" i="5"/>
  <c r="Q3" i="5"/>
  <c r="R3" i="5"/>
  <c r="S3" i="5"/>
  <c r="T3" i="5"/>
  <c r="U3" i="5"/>
  <c r="V3" i="5"/>
  <c r="W3" i="5"/>
  <c r="X3" i="5"/>
  <c r="Y3" i="5"/>
  <c r="Z3" i="5"/>
  <c r="J27" i="5" l="1"/>
  <c r="O27" i="5"/>
  <c r="Z27" i="5"/>
  <c r="W27" i="5"/>
  <c r="R27" i="5"/>
  <c r="L27" i="5"/>
  <c r="T27" i="5"/>
  <c r="V27" i="5"/>
  <c r="N27" i="5"/>
  <c r="U27" i="5"/>
  <c r="M27" i="5"/>
  <c r="S27" i="5"/>
  <c r="K27" i="5"/>
  <c r="X27" i="5"/>
  <c r="P27" i="5"/>
  <c r="Y27" i="5"/>
  <c r="Q27" i="5"/>
  <c r="H27" i="5"/>
  <c r="G27" i="5"/>
  <c r="F27" i="5"/>
  <c r="D27" i="5"/>
  <c r="E27" i="5"/>
  <c r="C27" i="5"/>
  <c r="I27" i="5" l="1"/>
  <c r="B6" i="7"/>
  <c r="B7" i="7"/>
  <c r="B8" i="7"/>
  <c r="B9" i="7"/>
  <c r="B10" i="7"/>
  <c r="B12" i="7"/>
  <c r="B13" i="7"/>
  <c r="B14" i="7"/>
  <c r="M2" i="5"/>
  <c r="L2" i="5"/>
  <c r="L1" i="6" s="1"/>
  <c r="K2" i="5"/>
  <c r="K1" i="6" s="1"/>
  <c r="A7" i="7"/>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C103" i="6"/>
  <c r="AB103" i="6"/>
  <c r="AA103" i="6"/>
  <c r="AC102" i="6"/>
  <c r="AB102" i="6"/>
  <c r="AA102" i="6"/>
  <c r="AC101" i="6"/>
  <c r="AB101" i="6"/>
  <c r="AA101" i="6"/>
  <c r="AC100" i="6"/>
  <c r="AB100" i="6"/>
  <c r="AA100" i="6"/>
  <c r="AC99" i="6"/>
  <c r="AB99" i="6"/>
  <c r="AA99" i="6"/>
  <c r="AC98" i="6"/>
  <c r="AB98" i="6"/>
  <c r="AA98" i="6"/>
  <c r="AC97" i="6"/>
  <c r="AB97" i="6"/>
  <c r="AA97" i="6"/>
  <c r="AC96" i="6"/>
  <c r="AB96" i="6"/>
  <c r="AA96" i="6"/>
  <c r="AC95" i="6"/>
  <c r="AB95" i="6"/>
  <c r="AA95" i="6"/>
  <c r="AC94" i="6"/>
  <c r="AB94" i="6"/>
  <c r="AA94" i="6"/>
  <c r="AC93" i="6"/>
  <c r="AB93" i="6"/>
  <c r="AA93" i="6"/>
  <c r="AC92" i="6"/>
  <c r="AB92" i="6"/>
  <c r="AA92" i="6"/>
  <c r="AC91" i="6"/>
  <c r="AB91" i="6"/>
  <c r="AA91" i="6"/>
  <c r="AC90" i="6"/>
  <c r="AB90" i="6"/>
  <c r="AA90" i="6"/>
  <c r="AC89" i="6"/>
  <c r="AB89" i="6"/>
  <c r="AA89" i="6"/>
  <c r="AC88" i="6"/>
  <c r="AB88" i="6"/>
  <c r="AA88" i="6"/>
  <c r="AC87" i="6"/>
  <c r="AB87" i="6"/>
  <c r="AA87" i="6"/>
  <c r="AC86" i="6"/>
  <c r="AB86" i="6"/>
  <c r="AA86" i="6"/>
  <c r="AC85" i="6"/>
  <c r="AB85" i="6"/>
  <c r="AA85" i="6"/>
  <c r="AC84" i="6"/>
  <c r="AB84" i="6"/>
  <c r="AA84" i="6"/>
  <c r="AC83" i="6"/>
  <c r="AB83" i="6"/>
  <c r="AA83" i="6"/>
  <c r="AC82" i="6"/>
  <c r="AB82" i="6"/>
  <c r="AA82" i="6"/>
  <c r="AC81" i="6"/>
  <c r="AB81" i="6"/>
  <c r="AA81" i="6"/>
  <c r="AC80" i="6"/>
  <c r="AB80" i="6"/>
  <c r="AA80" i="6"/>
  <c r="AC79" i="6"/>
  <c r="AB79" i="6"/>
  <c r="AA79" i="6"/>
  <c r="AC78" i="6"/>
  <c r="AB78" i="6"/>
  <c r="AA78" i="6"/>
  <c r="AC77" i="6"/>
  <c r="AB77" i="6"/>
  <c r="AA77" i="6"/>
  <c r="AC76" i="6"/>
  <c r="AB76" i="6"/>
  <c r="AA76" i="6"/>
  <c r="AC75" i="6"/>
  <c r="AB75" i="6"/>
  <c r="AA75" i="6"/>
  <c r="AC74" i="6"/>
  <c r="AB74" i="6"/>
  <c r="AA74" i="6"/>
  <c r="AC73" i="6"/>
  <c r="AB73" i="6"/>
  <c r="AA73" i="6"/>
  <c r="AC72" i="6"/>
  <c r="AB72" i="6"/>
  <c r="AA72" i="6"/>
  <c r="AC71" i="6"/>
  <c r="AB71" i="6"/>
  <c r="AA71" i="6"/>
  <c r="AC70" i="6"/>
  <c r="AB70" i="6"/>
  <c r="AA70" i="6"/>
  <c r="AC69" i="6"/>
  <c r="AB69" i="6"/>
  <c r="AA69" i="6"/>
  <c r="AC68" i="6"/>
  <c r="AB68" i="6"/>
  <c r="AA68" i="6"/>
  <c r="AC67" i="6"/>
  <c r="AB67" i="6"/>
  <c r="AA67" i="6"/>
  <c r="AC66" i="6"/>
  <c r="AB66" i="6"/>
  <c r="AA66" i="6"/>
  <c r="AC65" i="6"/>
  <c r="AB65" i="6"/>
  <c r="AA65" i="6"/>
  <c r="AC64" i="6"/>
  <c r="AB64" i="6"/>
  <c r="AA64" i="6"/>
  <c r="AC63" i="6"/>
  <c r="AB63" i="6"/>
  <c r="AA63" i="6"/>
  <c r="AC62" i="6"/>
  <c r="AB62" i="6"/>
  <c r="AA62" i="6"/>
  <c r="AC61" i="6"/>
  <c r="AB61" i="6"/>
  <c r="AA61" i="6"/>
  <c r="AC60" i="6"/>
  <c r="AB60" i="6"/>
  <c r="AA60" i="6"/>
  <c r="AC59" i="6"/>
  <c r="AB59" i="6"/>
  <c r="AA59" i="6"/>
  <c r="AC58" i="6"/>
  <c r="AB58" i="6"/>
  <c r="AA58" i="6"/>
  <c r="AC57" i="6"/>
  <c r="AB57" i="6"/>
  <c r="AA57" i="6"/>
  <c r="AC56" i="6"/>
  <c r="AB56" i="6"/>
  <c r="AA56" i="6"/>
  <c r="AC55" i="6"/>
  <c r="AB55" i="6"/>
  <c r="AA55" i="6"/>
  <c r="AC54" i="6"/>
  <c r="AB54" i="6"/>
  <c r="AA54" i="6"/>
  <c r="AC53" i="6"/>
  <c r="AB53" i="6"/>
  <c r="AA53" i="6"/>
  <c r="AC52" i="6"/>
  <c r="AB52" i="6"/>
  <c r="AA52" i="6"/>
  <c r="AC51" i="6"/>
  <c r="AB51" i="6"/>
  <c r="AA51" i="6"/>
  <c r="AC50" i="6"/>
  <c r="AB50" i="6"/>
  <c r="AA50" i="6"/>
  <c r="AC49" i="6"/>
  <c r="AB49" i="6"/>
  <c r="AA49" i="6"/>
  <c r="AC48" i="6"/>
  <c r="AB48" i="6"/>
  <c r="AA48" i="6"/>
  <c r="AC47" i="6"/>
  <c r="AB47" i="6"/>
  <c r="AA47" i="6"/>
  <c r="AC46" i="6"/>
  <c r="AB46" i="6"/>
  <c r="AA46" i="6"/>
  <c r="AC45" i="6"/>
  <c r="AB45" i="6"/>
  <c r="AA45" i="6"/>
  <c r="AC44" i="6"/>
  <c r="AB44" i="6"/>
  <c r="AA44" i="6"/>
  <c r="AC43" i="6"/>
  <c r="AB43" i="6"/>
  <c r="AA43" i="6"/>
  <c r="AC42" i="6"/>
  <c r="AB42" i="6"/>
  <c r="AA42" i="6"/>
  <c r="AC41" i="6"/>
  <c r="AB41" i="6"/>
  <c r="AA41" i="6"/>
  <c r="AC40" i="6"/>
  <c r="AB40" i="6"/>
  <c r="AA40" i="6"/>
  <c r="AC39" i="6"/>
  <c r="AB39" i="6"/>
  <c r="AA39" i="6"/>
  <c r="AC38" i="6"/>
  <c r="AB38" i="6"/>
  <c r="AA38" i="6"/>
  <c r="AC37" i="6"/>
  <c r="AB37" i="6"/>
  <c r="AA37" i="6"/>
  <c r="AC36" i="6"/>
  <c r="AB36" i="6"/>
  <c r="AA36" i="6"/>
  <c r="AC35" i="6"/>
  <c r="AB35" i="6"/>
  <c r="AA35" i="6"/>
  <c r="AC34" i="6"/>
  <c r="AB34" i="6"/>
  <c r="AA34" i="6"/>
  <c r="AC33" i="6"/>
  <c r="AB33" i="6"/>
  <c r="AA33" i="6"/>
  <c r="AC32" i="6"/>
  <c r="AB32" i="6"/>
  <c r="AA32" i="6"/>
  <c r="AC31" i="6"/>
  <c r="AB31" i="6"/>
  <c r="AA31" i="6"/>
  <c r="AC30" i="6"/>
  <c r="AB30" i="6"/>
  <c r="AA30" i="6"/>
  <c r="AC29" i="6"/>
  <c r="AB29" i="6"/>
  <c r="AA29" i="6"/>
  <c r="AC28" i="6"/>
  <c r="AB28" i="6"/>
  <c r="AA28" i="6"/>
  <c r="AC27" i="6"/>
  <c r="AB27" i="6"/>
  <c r="AA27" i="6"/>
  <c r="AC26" i="6"/>
  <c r="AB26" i="6"/>
  <c r="AA26" i="6"/>
  <c r="AC25" i="6"/>
  <c r="AB25" i="6"/>
  <c r="AA25" i="6"/>
  <c r="AC24" i="6"/>
  <c r="AB24" i="6"/>
  <c r="AA24" i="6"/>
  <c r="AC23" i="6"/>
  <c r="AB23" i="6"/>
  <c r="AA23" i="6"/>
  <c r="AC22" i="6"/>
  <c r="AB22" i="6"/>
  <c r="AA22" i="6"/>
  <c r="AC21" i="6"/>
  <c r="AB21" i="6"/>
  <c r="AA21" i="6"/>
  <c r="AC20" i="6"/>
  <c r="AB20" i="6"/>
  <c r="AA20" i="6"/>
  <c r="AC19" i="6"/>
  <c r="AB19" i="6"/>
  <c r="AA19" i="6"/>
  <c r="AC18" i="6"/>
  <c r="AB18" i="6"/>
  <c r="AA18" i="6"/>
  <c r="AC17" i="6"/>
  <c r="AB17" i="6"/>
  <c r="AA17" i="6"/>
  <c r="AC16" i="6"/>
  <c r="AB16" i="6"/>
  <c r="AA16" i="6"/>
  <c r="AC15" i="6"/>
  <c r="AB15" i="6"/>
  <c r="AA15" i="6"/>
  <c r="AC14" i="6"/>
  <c r="AB14" i="6"/>
  <c r="AA14" i="6"/>
  <c r="AC13" i="6"/>
  <c r="AB13" i="6"/>
  <c r="AA13" i="6"/>
  <c r="AC12" i="6"/>
  <c r="AB12" i="6"/>
  <c r="AA12" i="6"/>
  <c r="AC11" i="6"/>
  <c r="AB11" i="6"/>
  <c r="AA11" i="6"/>
  <c r="AC10" i="6"/>
  <c r="AB10" i="6"/>
  <c r="AA10" i="6"/>
  <c r="AC9" i="6"/>
  <c r="AB9" i="6"/>
  <c r="AA9" i="6"/>
  <c r="AA7" i="6"/>
  <c r="AA5" i="6"/>
  <c r="AA6" i="6"/>
  <c r="AA4" i="6"/>
  <c r="B28" i="7"/>
  <c r="A28" i="7"/>
  <c r="B27" i="7"/>
  <c r="A27" i="7"/>
  <c r="B26" i="7"/>
  <c r="A26" i="7"/>
  <c r="B25" i="7"/>
  <c r="A25" i="7"/>
  <c r="B24" i="7"/>
  <c r="A24" i="7"/>
  <c r="B23" i="7"/>
  <c r="A23" i="7"/>
  <c r="B22" i="7"/>
  <c r="A22" i="7"/>
  <c r="B21" i="7"/>
  <c r="A21" i="7"/>
  <c r="B20" i="7"/>
  <c r="A20" i="7"/>
  <c r="B19" i="7"/>
  <c r="A19" i="7"/>
  <c r="B18" i="7"/>
  <c r="A18" i="7"/>
  <c r="B17" i="7"/>
  <c r="A17" i="7"/>
  <c r="B16" i="7"/>
  <c r="A16" i="7"/>
  <c r="A14" i="7"/>
  <c r="A13" i="7"/>
  <c r="A12" i="7"/>
  <c r="A11" i="7"/>
  <c r="A10" i="7"/>
  <c r="A9" i="7"/>
  <c r="A8" i="7"/>
  <c r="A6" i="7"/>
  <c r="D2" i="5"/>
  <c r="E2" i="5"/>
  <c r="E1" i="6" s="1"/>
  <c r="F2" i="5"/>
  <c r="G2" i="5"/>
  <c r="H2" i="5"/>
  <c r="H1" i="6" s="1"/>
  <c r="I2" i="5"/>
  <c r="J2" i="5"/>
  <c r="J1" i="6" s="1"/>
  <c r="N2" i="5"/>
  <c r="O2" i="5"/>
  <c r="P2" i="5"/>
  <c r="Q2" i="5"/>
  <c r="Q1" i="6" s="1"/>
  <c r="R2" i="5"/>
  <c r="S2" i="5"/>
  <c r="T2" i="5"/>
  <c r="U2" i="5"/>
  <c r="U1" i="6" s="1"/>
  <c r="V2" i="5"/>
  <c r="W2" i="5"/>
  <c r="X2" i="5"/>
  <c r="X1" i="6" s="1"/>
  <c r="Y2" i="5"/>
  <c r="Z2" i="5"/>
  <c r="C2" i="5"/>
  <c r="AC8" i="6" l="1"/>
  <c r="AC7" i="6"/>
  <c r="AC4" i="6"/>
  <c r="AC6" i="6"/>
  <c r="J28" i="5"/>
  <c r="B16" i="10" s="1"/>
  <c r="Z1" i="6"/>
  <c r="Z28" i="5"/>
  <c r="Z29" i="5"/>
  <c r="Y28" i="5"/>
  <c r="Y2" i="6" s="1"/>
  <c r="Y29" i="5"/>
  <c r="Y3" i="6" s="1"/>
  <c r="X28" i="5"/>
  <c r="X2" i="6" s="1"/>
  <c r="X29" i="5"/>
  <c r="X3" i="6" s="1"/>
  <c r="W1" i="6"/>
  <c r="W28" i="5"/>
  <c r="W2" i="6" s="1"/>
  <c r="W29" i="5"/>
  <c r="W3" i="6" s="1"/>
  <c r="V1" i="6"/>
  <c r="V28" i="5"/>
  <c r="V2" i="6" s="1"/>
  <c r="V29" i="5"/>
  <c r="V3" i="6" s="1"/>
  <c r="U28" i="5"/>
  <c r="U2" i="6" s="1"/>
  <c r="U29" i="5"/>
  <c r="U3" i="6" s="1"/>
  <c r="T28" i="5"/>
  <c r="T2" i="6" s="1"/>
  <c r="T29" i="5"/>
  <c r="T3" i="6" s="1"/>
  <c r="S28" i="5"/>
  <c r="S2" i="6" s="1"/>
  <c r="S29" i="5"/>
  <c r="S3" i="6" s="1"/>
  <c r="R1" i="6"/>
  <c r="R28" i="5"/>
  <c r="R2" i="6" s="1"/>
  <c r="R29" i="5"/>
  <c r="R3" i="6" s="1"/>
  <c r="Q28" i="5"/>
  <c r="Q2" i="6" s="1"/>
  <c r="Q29" i="5"/>
  <c r="Q3" i="6" s="1"/>
  <c r="P28" i="5"/>
  <c r="P29" i="5"/>
  <c r="P3" i="6" s="1"/>
  <c r="O28" i="5"/>
  <c r="O29" i="5"/>
  <c r="O3" i="6" s="1"/>
  <c r="N1" i="6"/>
  <c r="N28" i="5"/>
  <c r="N29" i="5"/>
  <c r="N3" i="6" s="1"/>
  <c r="M1" i="6"/>
  <c r="M28" i="5"/>
  <c r="M29" i="5"/>
  <c r="M3" i="6" s="1"/>
  <c r="L28" i="5"/>
  <c r="B10" i="10" s="1"/>
  <c r="K29" i="5"/>
  <c r="J29" i="5"/>
  <c r="K28" i="5"/>
  <c r="B13" i="10" s="1"/>
  <c r="L29" i="5"/>
  <c r="O1" i="6"/>
  <c r="Y1" i="6"/>
  <c r="G1" i="6"/>
  <c r="D1" i="6"/>
  <c r="I1" i="6"/>
  <c r="AC5" i="6"/>
  <c r="C1" i="6"/>
  <c r="T1" i="6"/>
  <c r="F1" i="6"/>
  <c r="S1" i="6"/>
  <c r="P1" i="6"/>
  <c r="P2" i="6" l="1"/>
  <c r="B15" i="10"/>
  <c r="O2" i="6"/>
  <c r="B3" i="10"/>
  <c r="N2" i="6"/>
  <c r="B11" i="10"/>
  <c r="M2" i="6"/>
  <c r="B8" i="10"/>
  <c r="Z2" i="6"/>
  <c r="Z3" i="6"/>
  <c r="G28" i="5"/>
  <c r="D28" i="5"/>
  <c r="F28" i="5"/>
  <c r="C29" i="5"/>
  <c r="L3" i="6"/>
  <c r="K2" i="6"/>
  <c r="H28" i="5"/>
  <c r="E28" i="5"/>
  <c r="I28" i="5"/>
  <c r="G29" i="5"/>
  <c r="G3" i="6" s="1"/>
  <c r="I29" i="5"/>
  <c r="I3" i="6" s="1"/>
  <c r="L2" i="6"/>
  <c r="C28" i="5"/>
  <c r="J2" i="6"/>
  <c r="H29" i="5"/>
  <c r="H3" i="6" s="1"/>
  <c r="E29" i="5"/>
  <c r="E3" i="6" s="1"/>
  <c r="D29" i="5"/>
  <c r="F29" i="5"/>
  <c r="F3" i="6" s="1"/>
  <c r="J3" i="6"/>
  <c r="K3" i="6"/>
  <c r="I2" i="6" l="1"/>
  <c r="B4" i="10"/>
  <c r="H2" i="6"/>
  <c r="B5" i="10"/>
  <c r="G2" i="6"/>
  <c r="B12" i="10"/>
  <c r="F2" i="6"/>
  <c r="B6" i="10"/>
  <c r="E2" i="6"/>
  <c r="B7" i="10"/>
  <c r="D3" i="6"/>
  <c r="D2" i="6"/>
  <c r="B9" i="10"/>
  <c r="C3" i="6"/>
  <c r="C2" i="6"/>
  <c r="B14" i="10"/>
  <c r="AB8" i="6" l="1"/>
  <c r="AB7" i="6"/>
  <c r="AB4" i="6"/>
  <c r="AB5" i="6"/>
  <c r="AB6" i="6"/>
  <c r="AD8" i="6" l="1"/>
  <c r="AD6" i="6"/>
  <c r="AD4" i="6"/>
  <c r="AD5" i="6"/>
  <c r="AD7" i="6"/>
  <c r="AG2" i="6" l="1"/>
</calcChain>
</file>

<file path=xl/sharedStrings.xml><?xml version="1.0" encoding="utf-8"?>
<sst xmlns="http://schemas.openxmlformats.org/spreadsheetml/2006/main" count="322" uniqueCount="189">
  <si>
    <t>Selection Criteria and Ranking</t>
  </si>
  <si>
    <t>Rev</t>
  </si>
  <si>
    <t>Date</t>
  </si>
  <si>
    <t>Description</t>
  </si>
  <si>
    <t>A</t>
  </si>
  <si>
    <t>Initial Release for Review</t>
  </si>
  <si>
    <t>B</t>
  </si>
  <si>
    <t>C</t>
  </si>
  <si>
    <t>D</t>
  </si>
  <si>
    <t>Author:</t>
  </si>
  <si>
    <t>Common Criteria to Consider in Setting up Criteria</t>
  </si>
  <si>
    <t>Reliability (availability to customer)</t>
  </si>
  <si>
    <t>Operability (customer can use it)</t>
  </si>
  <si>
    <t>Maintainability (our system can fix it)</t>
  </si>
  <si>
    <t>Affordability (we can afford it over the life)</t>
  </si>
  <si>
    <t>Safety/Regulatory (we are allowed to do it!)</t>
  </si>
  <si>
    <t>Quality (consumers will buy it)</t>
  </si>
  <si>
    <t>#</t>
  </si>
  <si>
    <t>High Level Topic</t>
  </si>
  <si>
    <t>Attribute</t>
  </si>
  <si>
    <t>Detailed Description</t>
  </si>
  <si>
    <t>Notes</t>
  </si>
  <si>
    <t>Occlusion</t>
  </si>
  <si>
    <t>Cost/Timing</t>
  </si>
  <si>
    <t>CRITERIA TRADE-OFF</t>
  </si>
  <si>
    <t xml:space="preserve">CRITERIA MATRIX
</t>
  </si>
  <si>
    <t>Description or Clarification</t>
  </si>
  <si>
    <t>X</t>
  </si>
  <si>
    <t>↑</t>
  </si>
  <si>
    <t>≈</t>
  </si>
  <si>
    <t>←</t>
  </si>
  <si>
    <t>Total</t>
  </si>
  <si>
    <t>Rank/Priority</t>
  </si>
  <si>
    <t>Weighting</t>
  </si>
  <si>
    <t>Read Down Each Column</t>
  </si>
  <si>
    <r>
      <t xml:space="preserve">Enter if the column is </t>
    </r>
    <r>
      <rPr>
        <sz val="14"/>
        <color indexed="10"/>
        <rFont val="Arial"/>
        <family val="2"/>
      </rPr>
      <t>more</t>
    </r>
    <r>
      <rPr>
        <sz val="14"/>
        <rFont val="Arial"/>
        <family val="2"/>
      </rPr>
      <t xml:space="preserve"> important than the row.</t>
    </r>
  </si>
  <si>
    <r>
      <t xml:space="preserve">Enter if they have the </t>
    </r>
    <r>
      <rPr>
        <sz val="14"/>
        <color indexed="10"/>
        <rFont val="Arial"/>
        <family val="2"/>
      </rPr>
      <t>same</t>
    </r>
    <r>
      <rPr>
        <sz val="14"/>
        <rFont val="Arial"/>
        <family val="2"/>
      </rPr>
      <t xml:space="preserve"> importance.</t>
    </r>
  </si>
  <si>
    <r>
      <t xml:space="preserve">Enter if the column is </t>
    </r>
    <r>
      <rPr>
        <sz val="14"/>
        <color indexed="10"/>
        <rFont val="Arial"/>
        <family val="2"/>
      </rPr>
      <t>less</t>
    </r>
    <r>
      <rPr>
        <sz val="14"/>
        <rFont val="Arial"/>
        <family val="2"/>
      </rPr>
      <t xml:space="preserve"> important than the row.</t>
    </r>
  </si>
  <si>
    <t>Criteria</t>
  </si>
  <si>
    <t>Definition</t>
  </si>
  <si>
    <t>Ranking Division</t>
  </si>
  <si>
    <t>2 (Discretionary)</t>
  </si>
  <si>
    <t>Priority</t>
  </si>
  <si>
    <t>Number of Ideas:</t>
  </si>
  <si>
    <t>Idea</t>
  </si>
  <si>
    <t>Weight</t>
  </si>
  <si>
    <t>Total Score</t>
  </si>
  <si>
    <t>Total Weighted Score</t>
  </si>
  <si>
    <t>non-weighted rank</t>
  </si>
  <si>
    <t>Weighted Rank</t>
  </si>
  <si>
    <r>
      <t xml:space="preserve">The purpose of this tool is to assist in screening ideas in a brainstorming session to determine which should be looked at first.
</t>
    </r>
    <r>
      <rPr>
        <b/>
        <sz val="14"/>
        <rFont val="Arial"/>
        <family val="2"/>
      </rPr>
      <t>It is not a substitute for good judgment and experience in choosing the best option or eliminating unworkable options.</t>
    </r>
  </si>
  <si>
    <t>Process for use of this tool</t>
  </si>
  <si>
    <t>Determine what criteria you want to weigh your ideas against. (Note, while the tool has a limit of 24 criteria in the hidden cells, it is recommended that you limit the criteria to less than 10 to give resolution to the weighting.)</t>
  </si>
  <si>
    <t>Fill out the Title Page info - Title and Revision Log to assist with Documentation Trail</t>
  </si>
  <si>
    <t>On "Criteria Ranking &amp; Weighting" page, list your criteria in Column A (all blue cells).  The tool will automatically fill out the Column headings.</t>
  </si>
  <si>
    <t>Any unused columns and rows should be blanked out and hidden. (Do Not Delete any rows, columms, or formulas, only hide. Note: You may have to unprotect the sheet to do this.</t>
  </si>
  <si>
    <t>Enter a brief description in column B as a reference.</t>
  </si>
  <si>
    <t xml:space="preserve">In the blue cells of the matrix, look at the criteria at the top of the column and compare it to the criteria at the left of the row. If the Column is more important than the Row, put a ↑ in that cell. If they are the same importance, place a ≈. If the column is less important than the row, place a ←. </t>
  </si>
  <si>
    <t>Examine the resulting rankings and weighting at the bottom of that page to insure that results align with project goals and guiding principles.</t>
  </si>
  <si>
    <r>
      <t xml:space="preserve">On "Ranking Definitions" page, look at each of the criteria and identify what a "1" (low score) and what a "5" (high score) represents. These should be specific. For example, </t>
    </r>
    <r>
      <rPr>
        <i/>
        <sz val="10"/>
        <rFont val="Arial"/>
        <family val="2"/>
      </rPr>
      <t>Number of Parts</t>
    </r>
    <r>
      <rPr>
        <sz val="10"/>
        <rFont val="Arial"/>
        <family val="2"/>
      </rPr>
      <t xml:space="preserve"> should be the actual numbers of parts. It should not be in relative terms.</t>
    </r>
  </si>
  <si>
    <t>On the "Concept Ranking" page, list in Column A the ideas you are considering. Note, the tool has a limit of 99 ideas.</t>
  </si>
  <si>
    <t>Hide any unused columns (Do Not Delete, only hide).</t>
  </si>
  <si>
    <t>Next to each idea in column A, fill in a score 1 - 5 against each of the Criteria at the top of the column.</t>
  </si>
  <si>
    <t>Columns AA to AD will rank each of the ideas, both unweighted and weighted, against the criteria importance. Use the information to assist in determining which ideas get pursued first.</t>
  </si>
  <si>
    <t>User Perception</t>
  </si>
  <si>
    <t>User interaction, physicality (don/doff, bud-to-case) </t>
  </si>
  <si>
    <t>Perhaps combine user interaction into a single attribute.</t>
  </si>
  <si>
    <t>In-use interaction (gestures, interaction surface, etc) </t>
  </si>
  <si>
    <t>All-day wearable (comfort &amp; stability) </t>
  </si>
  <si>
    <t>Feels like there is overlap here with portability and earbud desirability.</t>
  </si>
  <si>
    <t>Portability (case size) </t>
  </si>
  <si>
    <t>Earbud desirability/perception  </t>
  </si>
  <si>
    <t>Largely redundant with earbude size relative to APP</t>
  </si>
  <si>
    <t>Competitive earbud size relative to APP </t>
  </si>
  <si>
    <t>Performance</t>
  </si>
  <si>
    <t>ANR performance </t>
  </si>
  <si>
    <t>Perhaps combine ANR with Audi performance</t>
  </si>
  <si>
    <t>Comm performance </t>
  </si>
  <si>
    <t>May not be critical to the Biggie story. It can be counter to ANR/audio performance and should not be lumped. Might be most straightforward to omit it.</t>
  </si>
  <si>
    <t>Audio performance </t>
  </si>
  <si>
    <t>Reliable connectivity </t>
  </si>
  <si>
    <t>Assumption that there is a baseline level of performance regardless of selected concept.</t>
  </si>
  <si>
    <t>Product cost </t>
  </si>
  <si>
    <t>Development cost </t>
  </si>
  <si>
    <t>Delivery risk (does this double-up with cost?) </t>
  </si>
  <si>
    <t>Thermal/Charging performance?</t>
  </si>
  <si>
    <t>Timing for weighting discussion</t>
  </si>
  <si>
    <t>Battery life understanding relative to Lando</t>
  </si>
  <si>
    <t>User Interaction, how is this captured</t>
  </si>
  <si>
    <t>ANC Performance</t>
  </si>
  <si>
    <t>Voice Pick Up</t>
  </si>
  <si>
    <t>Comfort (Wearability)</t>
  </si>
  <si>
    <t>Battery Life (Wearability)</t>
  </si>
  <si>
    <t>Stability / Fit (Wearability)</t>
  </si>
  <si>
    <t>Physical Size (Wearability)</t>
  </si>
  <si>
    <t>Aesthetics / ID</t>
  </si>
  <si>
    <t>Development Time</t>
  </si>
  <si>
    <t>Development Cost</t>
  </si>
  <si>
    <t>Product Cost</t>
  </si>
  <si>
    <t>Sets up Next Product in Portfolio</t>
  </si>
  <si>
    <t>Ability of this product to set the table for next product</t>
  </si>
  <si>
    <t>BOM Cost</t>
  </si>
  <si>
    <t>Overall Spend to develop (tools,resources,capital etc)</t>
  </si>
  <si>
    <t>Baseline is 24 months - better/worse etc</t>
  </si>
  <si>
    <t>UX - On Product Vol UI</t>
  </si>
  <si>
    <t>Results from Criterai Ranking</t>
  </si>
  <si>
    <t>Better Than</t>
  </si>
  <si>
    <t>Equivalent / Comparable</t>
  </si>
  <si>
    <t>Competitive but worse</t>
  </si>
  <si>
    <t>Worse Than</t>
  </si>
  <si>
    <t>Most customers don't notice any difference</t>
  </si>
  <si>
    <t>Many customers prefer competition and can say why</t>
  </si>
  <si>
    <t>Obvious preference for Bose</t>
  </si>
  <si>
    <t xml:space="preserve">Obvious preference for competition </t>
  </si>
  <si>
    <t>Distracting background noise OR distracting voice artifacts</t>
  </si>
  <si>
    <t>Among best at noise rejection, voice artifacts present but non-distracting</t>
  </si>
  <si>
    <t>Distracting background noise AND distracting voice artifacts</t>
  </si>
  <si>
    <t>Among Best at noise rejection AND among best at voice artifacts</t>
  </si>
  <si>
    <t>&gt;6 hours</t>
  </si>
  <si>
    <t>Below 4 hours</t>
  </si>
  <si>
    <t>Between 5-6 hours</t>
  </si>
  <si>
    <t>Between 4-5 hours</t>
  </si>
  <si>
    <t>Fits &lt;80% AND &lt;3 hours</t>
  </si>
  <si>
    <t>Fits ~85% population, NOT stable for exercise</t>
  </si>
  <si>
    <t>Fits &lt;80% AND NOT stable for exercise</t>
  </si>
  <si>
    <t>Has Volume UI and obvious lower failure rate</t>
  </si>
  <si>
    <t>Has Volume UI and similar failure rate</t>
  </si>
  <si>
    <t>Does not have volume UI</t>
  </si>
  <si>
    <t>Has volume UI with higher failure rate</t>
  </si>
  <si>
    <t>Enough meaningful features to be a lead product message</t>
  </si>
  <si>
    <t>No new smart features</t>
  </si>
  <si>
    <t>1 or 2 meaningful smart features applicable to some people</t>
  </si>
  <si>
    <t>At least 1 meanigful smart feature for most customers</t>
  </si>
  <si>
    <t>Less appealing than existing product</t>
  </si>
  <si>
    <t>Obvious new product AND appealing</t>
  </si>
  <si>
    <t>Expected evolution of previous product AND appealing</t>
  </si>
  <si>
    <t>Not deemed as different or new</t>
  </si>
  <si>
    <t>15M</t>
  </si>
  <si>
    <t>&gt;30M</t>
  </si>
  <si>
    <t>25M</t>
  </si>
  <si>
    <t>20M</t>
  </si>
  <si>
    <t>&gt;105</t>
  </si>
  <si>
    <t>1-off, low chance at re-use</t>
  </si>
  <si>
    <t>Obvious line of sight to re-use in major area(s)</t>
  </si>
  <si>
    <t>Some re-use possible</t>
  </si>
  <si>
    <t>Limited but impactful re-use</t>
  </si>
  <si>
    <t>Fits 85% population AND ~3 hours</t>
  </si>
  <si>
    <t xml:space="preserve">Fits &gt;90% population AND &gt;4 hours </t>
  </si>
  <si>
    <t>Fits &gt;85% population AND &gt;3 hours</t>
  </si>
  <si>
    <t>Fits &gt;85% population AND stable for up to moderate exercise</t>
  </si>
  <si>
    <t>Fits &gt;90% population AND &gt; stable for aggressive exercise</t>
  </si>
  <si>
    <t>90-95</t>
  </si>
  <si>
    <t>Depends on Comfort and Stability being better….which is questionable.
Risk of higher dev time removes advantage</t>
  </si>
  <si>
    <t>Dev time and remove smart features plummets to bottom</t>
  </si>
  <si>
    <t>Product VA Options Feb 2013</t>
  </si>
  <si>
    <t>Overall dphons - benchmark is Bose IE ANR</t>
  </si>
  <si>
    <t>Compared to competitive benchmarks (X,Y,Z,AA)</t>
  </si>
  <si>
    <t>Audio</t>
  </si>
  <si>
    <t xml:space="preserve">UX - New Features </t>
  </si>
  <si>
    <t>Voice Pick Up compared to benchmarks showing Bose needing improvement</t>
  </si>
  <si>
    <t>Desirability and size of earbud relative to goal of being better than existing</t>
  </si>
  <si>
    <t>Overall Runtime - benchmark is 6 hours</t>
  </si>
  <si>
    <t>Longterm Comfort - Benchmark is ~3 hours</t>
  </si>
  <si>
    <t>Stable and Fit of Population vs Bose benchmark</t>
  </si>
  <si>
    <t>Bose as benchmark and User Research Results</t>
  </si>
  <si>
    <t>Able to deliver new features from recent brainstorm. Minimum is critical mass then more the better</t>
  </si>
  <si>
    <t>Visually different from existing</t>
  </si>
  <si>
    <t>Concept A Form
1260 battery
New Stability Feature
Platform=BTSOC1+ANR3</t>
  </si>
  <si>
    <t>Concept C Form
10XX battery
New Stability Feature
Platform=BTSOC1+ANR4</t>
  </si>
  <si>
    <t>Concept A Form
1260 battery
New Stability Feature
Platform=BTSOC1+ANR2</t>
  </si>
  <si>
    <t>Concept D Form
1260 battery, New driver
New Stability Feature
Platform BTSOC1+ANR2</t>
  </si>
  <si>
    <t>Simone Concept E
1260 battery, New driver
New Stability Feature
Platform BTSOC1+ANR4</t>
  </si>
  <si>
    <t>Attributes Ranking Definitions</t>
  </si>
  <si>
    <t>We expect benchmark to be a 5, at worst a 4</t>
  </si>
  <si>
    <t>Benchmark is currently a 3 on this scale</t>
  </si>
  <si>
    <t>Benchmark is currently a 4 on this scale</t>
  </si>
  <si>
    <t>Benchmark is arguably a 3 but could also be a 1</t>
  </si>
  <si>
    <t>&gt;= +3 dphons
(Noticeably better than Bose A)</t>
  </si>
  <si>
    <t>+/- 2dphons
(Comprable to Bose A)</t>
  </si>
  <si>
    <t>- 3-4 dphons
(Comparable to Competitor B)</t>
  </si>
  <si>
    <t>More than -4dphons
(Worse than Comp)</t>
  </si>
  <si>
    <t>Earbud smaller/more appealing than Competitor X</t>
  </si>
  <si>
    <t>Comparable in size/aesthetic appeal to Competitor X</t>
  </si>
  <si>
    <t>Earbud is slightly larger/less appealing than Competitor X</t>
  </si>
  <si>
    <t>Earbud is significantly larger/less appealing than Competitor X</t>
  </si>
  <si>
    <t>High confidence spring 2015</t>
  </si>
  <si>
    <t>Spring 2015 Likely, some risk</t>
  </si>
  <si>
    <t>Spring 2015 Possible, High Risk</t>
  </si>
  <si>
    <t>Likely to miss spring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</si>
</sst>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quot;$&quot;* #,##0.00_-;\-&quot;$&quot;* #,##0.00_-;_-&quot;$&quot;* &quot;-&quot;??_-;_-@_-"/>
  </numFmts>
  <fonts count="28" x14ac:knownFonts="1">
    <font>
      <sz val="10"/>
      <name val="Arial"/>
    </font>
    <font>
      <sz val="10"/>
      <name val="Arial"/>
      <family val="2"/>
    </font>
    <font>
      <b/>
      <sz val="24"/>
      <name val="Arial"/>
      <family val="2"/>
    </font>
    <font>
      <b/>
      <sz val="10"/>
      <name val="Arial"/>
      <family val="2"/>
    </font>
    <font>
      <b/>
      <sz val="14"/>
      <name val="Arial"/>
      <family val="2"/>
    </font>
    <font>
      <sz val="8"/>
      <name val="Arial"/>
      <family val="2"/>
    </font>
    <font>
      <sz val="14"/>
      <name val="Arial"/>
      <family val="2"/>
    </font>
    <font>
      <b/>
      <sz val="12"/>
      <name val="Arial"/>
      <family val="2"/>
    </font>
    <font>
      <b/>
      <sz val="10"/>
      <color indexed="56"/>
      <name val="Arial"/>
      <family val="2"/>
    </font>
    <font>
      <sz val="12"/>
      <name val="Arial"/>
      <family val="2"/>
    </font>
    <font>
      <b/>
      <u/>
      <sz val="12"/>
      <name val="Arial"/>
      <family val="2"/>
    </font>
    <font>
      <sz val="8"/>
      <name val="Arial"/>
      <family val="2"/>
    </font>
    <font>
      <b/>
      <sz val="14"/>
      <color indexed="10"/>
      <name val="Arial"/>
      <family val="2"/>
    </font>
    <font>
      <b/>
      <u/>
      <sz val="10"/>
      <name val="Arial"/>
      <family val="2"/>
    </font>
    <font>
      <sz val="10"/>
      <color indexed="9"/>
      <name val="Arial"/>
      <family val="2"/>
    </font>
    <font>
      <sz val="14"/>
      <color indexed="10"/>
      <name val="Arial"/>
      <family val="2"/>
    </font>
    <font>
      <i/>
      <sz val="10"/>
      <name val="Arial"/>
      <family val="2"/>
    </font>
    <font>
      <sz val="10"/>
      <name val="Calibri"/>
      <family val="2"/>
    </font>
    <font>
      <sz val="20"/>
      <name val="Arial"/>
      <family val="2"/>
    </font>
    <font>
      <b/>
      <sz val="20"/>
      <name val="Arial"/>
      <family val="2"/>
    </font>
    <font>
      <sz val="20"/>
      <color indexed="9"/>
      <name val="Arial"/>
      <family val="2"/>
    </font>
    <font>
      <sz val="8"/>
      <color theme="1"/>
      <name val="Arial"/>
      <family val="2"/>
    </font>
    <font>
      <b/>
      <sz val="20"/>
      <color theme="1"/>
      <name val="Arial"/>
      <family val="2"/>
    </font>
    <font>
      <sz val="20"/>
      <color theme="1"/>
      <name val="Arial"/>
      <family val="2"/>
    </font>
    <font>
      <sz val="20"/>
      <color theme="0"/>
      <name val="Arial"/>
      <family val="2"/>
    </font>
    <font>
      <sz val="11"/>
      <name val="Calibri"/>
      <family val="2"/>
    </font>
    <font>
      <sz val="10"/>
      <color rgb="FF000000"/>
      <name val="Arial"/>
      <family val="2"/>
    </font>
    <font>
      <sz val="18"/>
      <name val="Arial"/>
      <family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FFC000"/>
        <bgColor indexed="64"/>
      </patternFill>
    </fill>
    <fill>
      <patternFill patternType="solid">
        <fgColor rgb="FF0D0D0D"/>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Alignment="1">
      <alignment horizontal="center"/>
    </xf>
    <xf numFmtId="0" fontId="0" fillId="2" borderId="1" xfId="0" applyFill="1" applyBorder="1" applyAlignment="1">
      <alignment horizontal="center"/>
    </xf>
    <xf numFmtId="0" fontId="0" fillId="2" borderId="1" xfId="0" applyFill="1" applyBorder="1"/>
    <xf numFmtId="0" fontId="0" fillId="2" borderId="2" xfId="0" applyFill="1" applyBorder="1"/>
    <xf numFmtId="0" fontId="0" fillId="2" borderId="3" xfId="0" applyFill="1" applyBorder="1"/>
    <xf numFmtId="0" fontId="0" fillId="0" borderId="1" xfId="0" applyBorder="1" applyAlignment="1">
      <alignment horizontal="center"/>
    </xf>
    <xf numFmtId="15" fontId="0" fillId="0" borderId="1" xfId="0" applyNumberFormat="1" applyBorder="1" applyAlignment="1">
      <alignment horizontal="center"/>
    </xf>
    <xf numFmtId="0" fontId="0" fillId="0" borderId="4" xfId="0" applyBorder="1"/>
    <xf numFmtId="0" fontId="0" fillId="0" borderId="5" xfId="0" applyBorder="1"/>
    <xf numFmtId="0" fontId="0" fillId="0" borderId="6" xfId="0" applyBorder="1"/>
    <xf numFmtId="0" fontId="0" fillId="0" borderId="2" xfId="0" applyBorder="1"/>
    <xf numFmtId="0" fontId="0" fillId="0" borderId="7" xfId="0" applyBorder="1"/>
    <xf numFmtId="0" fontId="0" fillId="0" borderId="3" xfId="0" applyBorder="1"/>
    <xf numFmtId="0" fontId="0" fillId="0" borderId="1" xfId="0" applyBorder="1"/>
    <xf numFmtId="0" fontId="0" fillId="0" borderId="8" xfId="0" applyBorder="1"/>
    <xf numFmtId="0" fontId="0" fillId="0" borderId="9" xfId="0" applyBorder="1"/>
    <xf numFmtId="0" fontId="0" fillId="0" borderId="10" xfId="0" applyBorder="1"/>
    <xf numFmtId="0" fontId="3" fillId="0" borderId="0" xfId="0" applyFont="1" applyAlignment="1">
      <alignment horizontal="right"/>
    </xf>
    <xf numFmtId="0" fontId="0" fillId="0" borderId="0" xfId="0" applyAlignment="1">
      <alignment horizontal="left"/>
    </xf>
    <xf numFmtId="0" fontId="3" fillId="0" borderId="0" xfId="0" applyFont="1" applyAlignment="1">
      <alignment vertical="top" wrapText="1"/>
    </xf>
    <xf numFmtId="0" fontId="0" fillId="0" borderId="0" xfId="0" applyAlignment="1">
      <alignment vertical="top" wrapText="1"/>
    </xf>
    <xf numFmtId="0" fontId="0" fillId="3" borderId="1" xfId="0" applyFill="1" applyBorder="1" applyAlignment="1">
      <alignment horizontal="center"/>
    </xf>
    <xf numFmtId="0" fontId="6" fillId="0" borderId="0" xfId="0" applyFont="1"/>
    <xf numFmtId="0" fontId="7" fillId="0" borderId="11" xfId="0" applyFont="1" applyBorder="1" applyAlignment="1">
      <alignment wrapText="1"/>
    </xf>
    <xf numFmtId="0" fontId="7" fillId="0" borderId="12" xfId="0" applyFont="1" applyBorder="1" applyAlignment="1">
      <alignment wrapText="1"/>
    </xf>
    <xf numFmtId="0" fontId="8" fillId="0" borderId="11" xfId="0" applyFont="1" applyBorder="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0" applyFont="1"/>
    <xf numFmtId="0" fontId="4" fillId="0" borderId="0" xfId="0" applyFont="1" applyAlignment="1">
      <alignment horizontal="center" wrapText="1"/>
    </xf>
    <xf numFmtId="0" fontId="6" fillId="0" borderId="0" xfId="0" applyFont="1" applyAlignment="1">
      <alignment horizontal="center" wrapText="1"/>
    </xf>
    <xf numFmtId="0" fontId="6" fillId="3" borderId="1" xfId="0" applyFont="1" applyFill="1" applyBorder="1" applyAlignment="1">
      <alignment horizont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vertical="top"/>
    </xf>
    <xf numFmtId="9" fontId="6" fillId="0" borderId="0" xfId="2" applyFont="1" applyBorder="1" applyAlignment="1">
      <alignment horizontal="center" vertical="top" wrapText="1"/>
    </xf>
    <xf numFmtId="0" fontId="6" fillId="0" borderId="0" xfId="0" applyFont="1" applyAlignment="1">
      <alignment horizontal="center" vertical="top" wrapText="1"/>
    </xf>
    <xf numFmtId="0" fontId="6" fillId="0" borderId="0" xfId="0" applyFont="1" applyAlignment="1">
      <alignment vertical="top"/>
    </xf>
    <xf numFmtId="9" fontId="6" fillId="0" borderId="0" xfId="2" applyFont="1" applyFill="1" applyBorder="1" applyAlignment="1">
      <alignment horizontal="center" vertical="top" wrapText="1"/>
    </xf>
    <xf numFmtId="0" fontId="6" fillId="0" borderId="0" xfId="0" applyFont="1" applyAlignment="1">
      <alignment horizontal="center" vertical="top"/>
    </xf>
    <xf numFmtId="0" fontId="4" fillId="0" borderId="0" xfId="0" applyFont="1" applyAlignment="1">
      <alignment horizontal="center" textRotation="90" wrapText="1"/>
    </xf>
    <xf numFmtId="0" fontId="6" fillId="0" borderId="0" xfId="0" applyFont="1" applyAlignment="1">
      <alignment horizontal="center" textRotation="90" wrapText="1"/>
    </xf>
    <xf numFmtId="0" fontId="6" fillId="0" borderId="0" xfId="0" applyFont="1" applyAlignment="1">
      <alignment textRotation="90"/>
    </xf>
    <xf numFmtId="0" fontId="0" fillId="0" borderId="0" xfId="0" applyAlignment="1">
      <alignment wrapText="1"/>
    </xf>
    <xf numFmtId="0" fontId="6" fillId="3" borderId="1" xfId="0" applyFont="1" applyFill="1" applyBorder="1" applyAlignment="1">
      <alignment horizontal="center" vertical="center" textRotation="75" wrapText="1"/>
    </xf>
    <xf numFmtId="9" fontId="6" fillId="3" borderId="1" xfId="2"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xf>
    <xf numFmtId="0" fontId="13"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xf>
    <xf numFmtId="2" fontId="6" fillId="0" borderId="0" xfId="0" applyNumberFormat="1" applyFont="1" applyAlignment="1">
      <alignment horizontal="center" vertical="center" wrapText="1"/>
    </xf>
    <xf numFmtId="0" fontId="3" fillId="3" borderId="13"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3" fillId="3" borderId="14" xfId="0" applyFont="1" applyFill="1" applyBorder="1" applyAlignment="1" applyProtection="1">
      <alignment vertical="center" wrapText="1"/>
      <protection locked="0"/>
    </xf>
    <xf numFmtId="0" fontId="6" fillId="3" borderId="1" xfId="0" applyFont="1" applyFill="1" applyBorder="1" applyAlignment="1">
      <alignment horizontal="center" textRotation="75" wrapText="1"/>
    </xf>
    <xf numFmtId="0" fontId="14" fillId="0" borderId="0" xfId="0" applyFont="1"/>
    <xf numFmtId="0" fontId="6" fillId="0" borderId="0" xfId="0" applyFont="1" applyAlignment="1">
      <alignment horizontal="left" vertical="center"/>
    </xf>
    <xf numFmtId="0" fontId="17" fillId="0" borderId="0" xfId="0" applyFont="1" applyAlignment="1">
      <alignment horizontal="center" vertical="center" wrapText="1"/>
    </xf>
    <xf numFmtId="0" fontId="18" fillId="3" borderId="1"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20" fillId="0" borderId="1" xfId="0" applyFont="1" applyBorder="1" applyAlignment="1">
      <alignment horizontal="center" vertical="center"/>
    </xf>
    <xf numFmtId="0" fontId="3" fillId="3" borderId="16" xfId="0" applyFont="1" applyFill="1" applyBorder="1" applyAlignment="1" applyProtection="1">
      <alignment vertical="center" wrapText="1"/>
      <protection locked="0"/>
    </xf>
    <xf numFmtId="0" fontId="0" fillId="3" borderId="16" xfId="0" applyFill="1" applyBorder="1" applyAlignment="1">
      <alignment horizontal="center"/>
    </xf>
    <xf numFmtId="0" fontId="1" fillId="0" borderId="0" xfId="0" applyFont="1" applyAlignment="1">
      <alignment vertical="center" wrapText="1"/>
    </xf>
    <xf numFmtId="0" fontId="20" fillId="0" borderId="18" xfId="0" applyFont="1" applyBorder="1" applyAlignment="1">
      <alignment horizontal="center" vertical="center"/>
    </xf>
    <xf numFmtId="0" fontId="3" fillId="0" borderId="11" xfId="0" applyFont="1" applyBorder="1" applyAlignment="1">
      <alignment horizontal="center"/>
    </xf>
    <xf numFmtId="0" fontId="22" fillId="0" borderId="18" xfId="0" applyFont="1" applyBorder="1" applyAlignment="1">
      <alignment horizontal="center" vertical="center"/>
    </xf>
    <xf numFmtId="0" fontId="21" fillId="3" borderId="1" xfId="0" applyFont="1" applyFill="1" applyBorder="1" applyAlignment="1" applyProtection="1">
      <alignment vertical="top" wrapText="1"/>
      <protection locked="0"/>
    </xf>
    <xf numFmtId="0" fontId="23" fillId="3" borderId="1" xfId="0" applyFont="1" applyFill="1" applyBorder="1" applyAlignment="1" applyProtection="1">
      <alignment horizontal="center" vertical="center"/>
      <protection locked="0"/>
    </xf>
    <xf numFmtId="0" fontId="22" fillId="0" borderId="1"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1" fillId="0" borderId="0" xfId="0" applyFont="1" applyAlignment="1">
      <alignment wrapText="1"/>
    </xf>
    <xf numFmtId="0" fontId="3" fillId="4" borderId="0" xfId="0" applyFont="1" applyFill="1" applyAlignment="1">
      <alignment horizontal="center"/>
    </xf>
    <xf numFmtId="0" fontId="26" fillId="5" borderId="0" xfId="0" applyFont="1" applyFill="1"/>
    <xf numFmtId="0" fontId="3" fillId="0" borderId="11" xfId="0" applyFont="1" applyBorder="1" applyAlignment="1">
      <alignment horizontal="center" vertical="center" textRotation="60" wrapText="1"/>
    </xf>
    <xf numFmtId="0" fontId="1" fillId="0" borderId="0" xfId="0" applyFont="1" applyAlignment="1">
      <alignment vertical="top" wrapText="1"/>
    </xf>
    <xf numFmtId="9" fontId="3" fillId="0" borderId="12" xfId="2" applyFont="1" applyBorder="1" applyAlignment="1">
      <alignment horizontal="center"/>
    </xf>
    <xf numFmtId="0" fontId="0" fillId="0" borderId="19" xfId="0" applyBorder="1"/>
    <xf numFmtId="0" fontId="0" fillId="0" borderId="19" xfId="0" applyBorder="1" applyAlignment="1">
      <alignment wrapText="1"/>
    </xf>
    <xf numFmtId="0" fontId="0" fillId="0" borderId="19" xfId="0" applyBorder="1" applyAlignment="1">
      <alignment horizontal="center"/>
    </xf>
    <xf numFmtId="0" fontId="3" fillId="4" borderId="19" xfId="0" applyFont="1" applyFill="1" applyBorder="1" applyAlignment="1">
      <alignment horizontal="center"/>
    </xf>
    <xf numFmtId="0" fontId="1" fillId="0" borderId="19" xfId="0" applyFont="1" applyBorder="1"/>
    <xf numFmtId="0" fontId="25" fillId="0" borderId="19" xfId="0" applyFont="1" applyBorder="1" applyAlignment="1">
      <alignment horizontal="left" vertical="center" wrapText="1"/>
    </xf>
    <xf numFmtId="0" fontId="26" fillId="5" borderId="19" xfId="0" applyFont="1" applyFill="1" applyBorder="1"/>
    <xf numFmtId="0" fontId="0" fillId="7" borderId="19" xfId="0" applyFill="1" applyBorder="1" applyAlignment="1">
      <alignment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textRotation="60" wrapText="1"/>
    </xf>
    <xf numFmtId="0" fontId="21" fillId="3" borderId="17" xfId="0" applyFont="1" applyFill="1" applyBorder="1" applyAlignment="1" applyProtection="1">
      <alignment vertical="top" wrapText="1"/>
      <protection locked="0"/>
    </xf>
    <xf numFmtId="0" fontId="0" fillId="8" borderId="0" xfId="0" applyFill="1"/>
    <xf numFmtId="0" fontId="3" fillId="8" borderId="0" xfId="0" applyFont="1" applyFill="1" applyAlignment="1">
      <alignment horizontal="center"/>
    </xf>
    <xf numFmtId="0" fontId="0" fillId="8" borderId="0" xfId="0" applyFill="1" applyAlignment="1">
      <alignment horizontal="fill" vertical="justify"/>
    </xf>
    <xf numFmtId="0" fontId="3" fillId="8" borderId="0" xfId="0" applyFont="1" applyFill="1" applyAlignment="1">
      <alignment horizontal="left" wrapText="1"/>
    </xf>
    <xf numFmtId="0" fontId="0" fillId="8" borderId="0" xfId="0" applyFill="1" applyAlignment="1">
      <alignment vertical="top" wrapText="1"/>
    </xf>
    <xf numFmtId="9" fontId="1" fillId="8" borderId="0" xfId="2" applyFill="1" applyAlignment="1">
      <alignment vertical="top" wrapText="1"/>
    </xf>
    <xf numFmtId="0" fontId="4" fillId="0" borderId="1" xfId="0" applyFont="1" applyBorder="1" applyAlignment="1">
      <alignment horizontal="center" vertical="center" wrapText="1"/>
    </xf>
    <xf numFmtId="0" fontId="6" fillId="0" borderId="0" xfId="0" applyFont="1" applyAlignment="1">
      <alignment wrapText="1"/>
    </xf>
    <xf numFmtId="0" fontId="6" fillId="0" borderId="1" xfId="0" applyFont="1" applyBorder="1" applyAlignment="1">
      <alignment horizontal="left" vertical="top" wrapText="1"/>
    </xf>
    <xf numFmtId="0" fontId="6" fillId="6" borderId="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6" fontId="6" fillId="0" borderId="1" xfId="0" applyNumberFormat="1" applyFont="1" applyBorder="1" applyAlignment="1">
      <alignment horizontal="center" vertical="center" wrapText="1"/>
    </xf>
    <xf numFmtId="0" fontId="6" fillId="8" borderId="0" xfId="0" applyFont="1" applyFill="1"/>
    <xf numFmtId="0" fontId="6" fillId="8" borderId="0" xfId="0" applyFont="1" applyFill="1" applyAlignment="1">
      <alignment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18" fillId="3" borderId="1" xfId="0" applyFont="1" applyFill="1" applyBorder="1" applyAlignment="1">
      <alignment horizontal="center" vertical="center"/>
    </xf>
    <xf numFmtId="0" fontId="4" fillId="3" borderId="1" xfId="0" applyFont="1" applyFill="1" applyBorder="1" applyAlignment="1">
      <alignment horizontal="center" vertical="center" textRotation="75" wrapText="1"/>
    </xf>
    <xf numFmtId="0" fontId="4" fillId="3" borderId="1" xfId="0" applyFont="1" applyFill="1" applyBorder="1" applyAlignment="1">
      <alignment horizontal="center" wrapText="1"/>
    </xf>
    <xf numFmtId="9" fontId="4" fillId="3" borderId="1" xfId="2" applyFont="1" applyFill="1" applyBorder="1" applyAlignment="1">
      <alignment horizontal="center" wrapText="1"/>
    </xf>
    <xf numFmtId="0" fontId="4" fillId="0" borderId="0" xfId="0" applyFont="1" applyAlignment="1">
      <alignment horizontal="center" vertical="top" wrapText="1"/>
    </xf>
    <xf numFmtId="0" fontId="4" fillId="0" borderId="0" xfId="0" applyFont="1" applyAlignment="1">
      <alignment horizontal="center" vertical="top"/>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0" xfId="0" applyFont="1" applyAlignment="1">
      <alignment vertical="top" wrapText="1"/>
    </xf>
    <xf numFmtId="0" fontId="6" fillId="8" borderId="0" xfId="0" applyFont="1" applyFill="1" applyAlignment="1">
      <alignment vertical="top" wrapText="1"/>
    </xf>
    <xf numFmtId="0" fontId="2" fillId="0" borderId="0" xfId="0" applyFont="1" applyAlignment="1">
      <alignment horizontal="center"/>
    </xf>
    <xf numFmtId="164" fontId="2" fillId="0" borderId="0" xfId="1" applyFont="1" applyAlignment="1">
      <alignment horizontal="center"/>
    </xf>
    <xf numFmtId="0" fontId="10" fillId="0" borderId="0" xfId="0" applyFont="1" applyAlignment="1">
      <alignment horizontal="center"/>
    </xf>
    <xf numFmtId="49" fontId="4" fillId="0" borderId="15" xfId="0" applyNumberFormat="1" applyFont="1" applyBorder="1" applyAlignment="1">
      <alignment horizontal="center" vertical="justify"/>
    </xf>
    <xf numFmtId="49" fontId="4" fillId="0" borderId="0" xfId="0" applyNumberFormat="1" applyFont="1" applyAlignment="1">
      <alignment horizontal="center" vertical="justify"/>
    </xf>
    <xf numFmtId="0" fontId="6" fillId="0" borderId="0" xfId="0" applyFont="1" applyAlignment="1">
      <alignment horizontal="left" vertical="center"/>
    </xf>
    <xf numFmtId="0" fontId="4"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27" fillId="0" borderId="9" xfId="0" applyFont="1" applyBorder="1" applyAlignment="1">
      <alignment horizontal="center" vertical="center"/>
    </xf>
  </cellXfs>
  <cellStyles count="3">
    <cellStyle name="Currency_Stratification Solution Criteria and Ranking" xfId="1" xr:uid="{00000000-0005-0000-0000-000000000000}"/>
    <cellStyle name="Normal" xfId="0" builtinId="0"/>
    <cellStyle name="Percent" xfId="2" builtinId="5"/>
  </cellStyles>
  <dxfs count="7">
    <dxf>
      <font>
        <b/>
        <i val="0"/>
        <condense val="0"/>
        <extend val="0"/>
      </font>
      <fill>
        <patternFill>
          <bgColor indexed="42"/>
        </patternFill>
      </fill>
    </dxf>
    <dxf>
      <font>
        <b/>
        <i val="0"/>
        <condense val="0"/>
        <extend val="0"/>
      </font>
      <fill>
        <patternFill>
          <bgColor indexed="47"/>
        </patternFill>
      </fill>
    </dxf>
    <dxf>
      <font>
        <b val="0"/>
        <i val="0"/>
        <condense val="0"/>
        <extend val="0"/>
        <color auto="1"/>
      </font>
      <fill>
        <patternFill patternType="none">
          <bgColor indexed="65"/>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438150</xdr:colOff>
      <xdr:row>5</xdr:row>
      <xdr:rowOff>19050</xdr:rowOff>
    </xdr:from>
    <xdr:to>
      <xdr:col>5</xdr:col>
      <xdr:colOff>1819275</xdr:colOff>
      <xdr:row>6</xdr:row>
      <xdr:rowOff>152400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381000" y="1266825"/>
          <a:ext cx="4333875" cy="2952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REVISION  HISTORY</a:t>
          </a: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4"/>
  <sheetViews>
    <sheetView zoomScaleNormal="100" workbookViewId="0">
      <selection activeCell="A4" sqref="A4"/>
    </sheetView>
  </sheetViews>
  <sheetFormatPr defaultRowHeight="13.2" x14ac:dyDescent="0.25"/>
  <cols>
    <col min="1" max="1" width="5.5546875" style="1" customWidth="1"/>
    <col min="2" max="2" width="7.33203125" customWidth="1"/>
    <col min="3" max="3" width="12" customWidth="1"/>
    <col min="6" max="6" width="40.33203125" customWidth="1"/>
    <col min="7" max="7" width="11" customWidth="1"/>
  </cols>
  <sheetData>
    <row r="1" spans="1:7" ht="30" x14ac:dyDescent="0.5">
      <c r="A1" s="125" t="s">
        <v>0</v>
      </c>
      <c r="B1" s="125"/>
      <c r="C1" s="125"/>
      <c r="D1" s="125"/>
      <c r="E1" s="125"/>
      <c r="F1" s="125"/>
      <c r="G1" s="125"/>
    </row>
    <row r="3" spans="1:7" ht="30" x14ac:dyDescent="0.5">
      <c r="A3" s="124" t="s">
        <v>154</v>
      </c>
      <c r="B3" s="124"/>
      <c r="C3" s="124"/>
      <c r="D3" s="124"/>
      <c r="E3" s="124"/>
      <c r="F3" s="124"/>
      <c r="G3" s="124"/>
    </row>
    <row r="8" spans="1:7" ht="15.75" customHeight="1" x14ac:dyDescent="0.25"/>
    <row r="10" spans="1:7" x14ac:dyDescent="0.25">
      <c r="A10"/>
      <c r="B10" s="2" t="s">
        <v>1</v>
      </c>
      <c r="C10" s="2" t="s">
        <v>2</v>
      </c>
      <c r="D10" s="3" t="s">
        <v>3</v>
      </c>
      <c r="E10" s="4"/>
      <c r="F10" s="5"/>
    </row>
    <row r="11" spans="1:7" x14ac:dyDescent="0.25">
      <c r="B11" s="6" t="s">
        <v>4</v>
      </c>
      <c r="C11" s="7"/>
      <c r="D11" s="8" t="s">
        <v>5</v>
      </c>
      <c r="E11" s="9"/>
      <c r="F11" s="10"/>
    </row>
    <row r="12" spans="1:7" x14ac:dyDescent="0.25">
      <c r="B12" s="6" t="s">
        <v>6</v>
      </c>
      <c r="C12" s="7"/>
      <c r="D12" s="11"/>
      <c r="E12" s="12"/>
      <c r="F12" s="13"/>
    </row>
    <row r="13" spans="1:7" x14ac:dyDescent="0.25">
      <c r="B13" s="6" t="s">
        <v>7</v>
      </c>
      <c r="C13" s="14"/>
      <c r="D13" s="11"/>
      <c r="E13" s="12"/>
      <c r="F13" s="13"/>
    </row>
    <row r="14" spans="1:7" x14ac:dyDescent="0.25">
      <c r="B14" s="6" t="s">
        <v>8</v>
      </c>
      <c r="C14" s="14"/>
      <c r="D14" s="15"/>
      <c r="E14" s="16"/>
      <c r="F14" s="17"/>
    </row>
    <row r="16" spans="1:7" x14ac:dyDescent="0.25">
      <c r="E16" s="18" t="s">
        <v>9</v>
      </c>
      <c r="F16" s="19"/>
    </row>
    <row r="17" spans="1:6" x14ac:dyDescent="0.25">
      <c r="E17" s="18"/>
      <c r="F17" s="19"/>
    </row>
    <row r="18" spans="1:6" s="29" customFormat="1" ht="15.6" x14ac:dyDescent="0.3">
      <c r="A18" s="28"/>
      <c r="C18" s="126" t="s">
        <v>10</v>
      </c>
      <c r="D18" s="126"/>
      <c r="E18" s="126"/>
      <c r="F18" s="126"/>
    </row>
    <row r="19" spans="1:6" s="29" customFormat="1" ht="15" x14ac:dyDescent="0.25">
      <c r="A19" s="28"/>
      <c r="C19" s="29" t="s">
        <v>11</v>
      </c>
    </row>
    <row r="20" spans="1:6" s="29" customFormat="1" ht="15" x14ac:dyDescent="0.25">
      <c r="A20" s="28"/>
      <c r="C20" s="29" t="s">
        <v>12</v>
      </c>
    </row>
    <row r="21" spans="1:6" s="29" customFormat="1" ht="15" x14ac:dyDescent="0.25">
      <c r="A21" s="28"/>
      <c r="C21" s="29" t="s">
        <v>13</v>
      </c>
    </row>
    <row r="22" spans="1:6" s="29" customFormat="1" ht="15" x14ac:dyDescent="0.25">
      <c r="A22" s="28"/>
      <c r="C22" s="29" t="s">
        <v>14</v>
      </c>
    </row>
    <row r="23" spans="1:6" s="29" customFormat="1" ht="15" x14ac:dyDescent="0.25">
      <c r="A23" s="28"/>
      <c r="C23" s="29" t="s">
        <v>15</v>
      </c>
    </row>
    <row r="24" spans="1:6" s="29" customFormat="1" ht="15" x14ac:dyDescent="0.25">
      <c r="A24" s="28"/>
      <c r="C24" s="29" t="s">
        <v>16</v>
      </c>
    </row>
  </sheetData>
  <mergeCells count="3">
    <mergeCell ref="A3:G3"/>
    <mergeCell ref="A1:G1"/>
    <mergeCell ref="C18:F18"/>
  </mergeCells>
  <phoneticPr fontId="0" type="noConversion"/>
  <printOptions horizontalCentered="1" verticalCentered="1"/>
  <pageMargins left="0.74803149606299202" right="0.74803149606299202" top="0.98425196850393704" bottom="0.98425196850393704" header="0.511811023622047" footer="0.511811023622047"/>
  <pageSetup scale="96" orientation="portrait" r:id="rId1"/>
  <headerFooter alignWithMargins="0">
    <oddFooter>&amp;L&amp;"Arial,Bold"&amp;8Invetech:&amp;"Arial,Regular" &amp;F
&amp;C&amp;"Arial,Bold"&amp;8Highly restricted&amp;R&amp;8Printed: &amp;D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35"/>
  <sheetViews>
    <sheetView zoomScale="70" zoomScaleNormal="70" workbookViewId="0">
      <pane ySplit="2" topLeftCell="A3" activePane="bottomLeft" state="frozen"/>
      <selection pane="bottomLeft" activeCell="B6" sqref="B6"/>
    </sheetView>
  </sheetViews>
  <sheetFormatPr defaultColWidth="9.109375" defaultRowHeight="13.2" outlineLevelCol="1" x14ac:dyDescent="0.25"/>
  <cols>
    <col min="1" max="1" width="22.33203125" style="21" bestFit="1" customWidth="1"/>
    <col min="2" max="2" width="30.5546875" style="21" customWidth="1" outlineLevel="1"/>
    <col min="3" max="26" width="6.5546875" style="21" customWidth="1"/>
    <col min="27" max="16384" width="9.109375" style="21"/>
  </cols>
  <sheetData>
    <row r="1" spans="1:30" s="20" customFormat="1" ht="19.5" customHeight="1" x14ac:dyDescent="0.25">
      <c r="A1" s="127" t="s">
        <v>24</v>
      </c>
      <c r="B1" s="128"/>
      <c r="C1" s="127"/>
      <c r="D1" s="127"/>
      <c r="E1" s="127"/>
      <c r="F1" s="127"/>
      <c r="G1" s="127"/>
      <c r="H1" s="127"/>
      <c r="I1" s="127"/>
      <c r="J1" s="127"/>
      <c r="K1" s="127"/>
      <c r="L1" s="127"/>
      <c r="M1" s="127"/>
      <c r="N1" s="127"/>
      <c r="O1" s="127"/>
      <c r="P1" s="127"/>
      <c r="Q1" s="127"/>
      <c r="R1" s="127"/>
      <c r="S1" s="127"/>
      <c r="T1" s="127"/>
      <c r="U1" s="127"/>
      <c r="V1" s="127"/>
      <c r="W1" s="127"/>
      <c r="X1" s="127"/>
      <c r="Y1" s="127"/>
      <c r="Z1" s="127"/>
      <c r="AA1" s="95"/>
      <c r="AB1" s="95"/>
    </row>
    <row r="2" spans="1:30" ht="122.25" customHeight="1" x14ac:dyDescent="0.25">
      <c r="A2" s="90" t="s">
        <v>25</v>
      </c>
      <c r="B2" s="89" t="s">
        <v>26</v>
      </c>
      <c r="C2" s="91" t="str">
        <f>IF($A3&lt;&gt;"",$A3,"")</f>
        <v>ANC Performance</v>
      </c>
      <c r="D2" s="78" t="str">
        <f>IF($A4&lt;&gt;"",$A4,"")</f>
        <v>Audio</v>
      </c>
      <c r="E2" s="78" t="str">
        <f>IF($A5&lt;&gt;"",$A5,"")</f>
        <v>Voice Pick Up</v>
      </c>
      <c r="F2" s="78" t="str">
        <f>IF($A6&lt;&gt;"",$A6,"")</f>
        <v>Physical Size (Wearability)</v>
      </c>
      <c r="G2" s="78" t="str">
        <f>IF($A7&lt;&gt;"",$A7,"")</f>
        <v>Battery Life (Wearability)</v>
      </c>
      <c r="H2" s="78" t="str">
        <f>IF($A8&lt;&gt;"",$A8,"")</f>
        <v>Comfort (Wearability)</v>
      </c>
      <c r="I2" s="78" t="str">
        <f>IF($A9&lt;&gt;"",$A9,"")</f>
        <v>Stability / Fit (Wearability)</v>
      </c>
      <c r="J2" s="78" t="str">
        <f>IF($A10&lt;&gt;"",$A10,"")</f>
        <v>UX - On Product Vol UI</v>
      </c>
      <c r="K2" s="78" t="str">
        <f>IF($A11&lt;&gt;"",$A11,"")</f>
        <v xml:space="preserve">UX - New Features </v>
      </c>
      <c r="L2" s="78" t="str">
        <f>IF($A12&lt;&gt;"",$A12,"")</f>
        <v>Aesthetics / ID</v>
      </c>
      <c r="M2" s="78" t="str">
        <f>IF($A13&lt;&gt;"",$A13,"")</f>
        <v>Development Time</v>
      </c>
      <c r="N2" s="78" t="str">
        <f>IF($A14&lt;&gt;"",$A14,"")</f>
        <v>Development Cost</v>
      </c>
      <c r="O2" s="78" t="str">
        <f>IF($A15&lt;&gt;"",$A15,"")</f>
        <v>Product Cost</v>
      </c>
      <c r="P2" s="78" t="str">
        <f>IF($A16&lt;&gt;"",$A16,"")</f>
        <v>Sets up Next Product in Portfolio</v>
      </c>
      <c r="Q2" s="78" t="str">
        <f>IF($A17&lt;&gt;"",$A17,"")</f>
        <v/>
      </c>
      <c r="R2" s="78" t="str">
        <f>IF($A18&lt;&gt;"",$A18,"")</f>
        <v/>
      </c>
      <c r="S2" s="78" t="str">
        <f>IF($A19&lt;&gt;"",$A19,"")</f>
        <v/>
      </c>
      <c r="T2" s="78" t="str">
        <f>IF($A20&lt;&gt;"",$A20,"")</f>
        <v/>
      </c>
      <c r="U2" s="78" t="str">
        <f>IF($A21&lt;&gt;"",$A21,"")</f>
        <v/>
      </c>
      <c r="V2" s="78" t="str">
        <f>IF($A22&lt;&gt;"",$A22,"")</f>
        <v/>
      </c>
      <c r="W2" s="78" t="str">
        <f>IF($A23&lt;&gt;"",$A23,"")</f>
        <v/>
      </c>
      <c r="X2" s="78" t="str">
        <f>IF($A24&lt;&gt;"",$A24,"")</f>
        <v/>
      </c>
      <c r="Y2" s="78" t="str">
        <f>IF($A25&lt;&gt;"",$A25,"")</f>
        <v/>
      </c>
      <c r="Z2" s="78" t="str">
        <f>IF($A26&lt;&gt;"",$A26,"")</f>
        <v/>
      </c>
      <c r="AA2" s="96"/>
      <c r="AB2" s="96"/>
      <c r="AD2" s="79"/>
    </row>
    <row r="3" spans="1:30" ht="35.1" customHeight="1" x14ac:dyDescent="0.25">
      <c r="A3" s="53" t="s">
        <v>89</v>
      </c>
      <c r="B3" s="92" t="s">
        <v>155</v>
      </c>
      <c r="C3" s="69" t="s">
        <v>27</v>
      </c>
      <c r="D3" s="73" t="str">
        <f ca="1">IF((OFFSET($C$3,COLUMN()-3,))="←","↑",IF((OFFSET($C$3,COLUMN()-3,))="↑","←",IF((OFFSET($C$3,COLUMN()-3,))="≈","≈",)))</f>
        <v>↑</v>
      </c>
      <c r="E3" s="73" t="str">
        <f t="shared" ref="E3:Z3" ca="1" si="0">IF((OFFSET($C$3,COLUMN()-3,))="←","↑",IF((OFFSET($C$3,COLUMN()-3,))="↑","←",IF((OFFSET($C$3,COLUMN()-3,))="≈","≈",)))</f>
        <v>↑</v>
      </c>
      <c r="F3" s="73" t="str">
        <f t="shared" ca="1" si="0"/>
        <v>↑</v>
      </c>
      <c r="G3" s="73" t="str">
        <f t="shared" ca="1" si="0"/>
        <v>↑</v>
      </c>
      <c r="H3" s="73" t="str">
        <f t="shared" ca="1" si="0"/>
        <v>↑</v>
      </c>
      <c r="I3" s="73" t="str">
        <f t="shared" ca="1" si="0"/>
        <v>↑</v>
      </c>
      <c r="J3" s="73" t="str">
        <f t="shared" ca="1" si="0"/>
        <v>←</v>
      </c>
      <c r="K3" s="73" t="str">
        <f t="shared" ca="1" si="0"/>
        <v>≈</v>
      </c>
      <c r="L3" s="73" t="str">
        <f t="shared" ca="1" si="0"/>
        <v>↑</v>
      </c>
      <c r="M3" s="73" t="str">
        <f t="shared" ca="1" si="0"/>
        <v>↑</v>
      </c>
      <c r="N3" s="73" t="str">
        <f t="shared" ca="1" si="0"/>
        <v>↑</v>
      </c>
      <c r="O3" s="73" t="str">
        <f t="shared" ca="1" si="0"/>
        <v>↑</v>
      </c>
      <c r="P3" s="67" t="str">
        <f t="shared" ca="1" si="0"/>
        <v>≈</v>
      </c>
      <c r="Q3" s="67">
        <f t="shared" ca="1" si="0"/>
        <v>0</v>
      </c>
      <c r="R3" s="67">
        <f t="shared" ca="1" si="0"/>
        <v>0</v>
      </c>
      <c r="S3" s="67">
        <f t="shared" ca="1" si="0"/>
        <v>0</v>
      </c>
      <c r="T3" s="67">
        <f t="shared" ca="1" si="0"/>
        <v>0</v>
      </c>
      <c r="U3" s="67">
        <f t="shared" ca="1" si="0"/>
        <v>0</v>
      </c>
      <c r="V3" s="67">
        <f t="shared" ca="1" si="0"/>
        <v>0</v>
      </c>
      <c r="W3" s="67">
        <f t="shared" ca="1" si="0"/>
        <v>0</v>
      </c>
      <c r="X3" s="67">
        <f t="shared" ca="1" si="0"/>
        <v>0</v>
      </c>
      <c r="Y3" s="67">
        <f t="shared" ca="1" si="0"/>
        <v>0</v>
      </c>
      <c r="Z3" s="67">
        <f t="shared" ca="1" si="0"/>
        <v>0</v>
      </c>
      <c r="AA3"/>
      <c r="AB3" s="59"/>
    </row>
    <row r="4" spans="1:30" ht="35.1" customHeight="1" x14ac:dyDescent="0.25">
      <c r="A4" s="53" t="s">
        <v>157</v>
      </c>
      <c r="B4" s="70" t="s">
        <v>156</v>
      </c>
      <c r="C4" s="71" t="s">
        <v>30</v>
      </c>
      <c r="D4" s="72" t="s">
        <v>27</v>
      </c>
      <c r="E4" s="74" t="str">
        <f ca="1">IF((OFFSET($D$4,COLUMN()-4,))="←","↑",IF((OFFSET($D$4,COLUMN()-4,))="↑","←",IF((OFFSET($D$4,COLUMN()-4,))="≈","≈",)))</f>
        <v>←</v>
      </c>
      <c r="F4" s="74" t="str">
        <f t="shared" ref="F4:Z4" ca="1" si="1">IF((OFFSET($D$4,COLUMN()-4,))="←","↑",IF((OFFSET($D$4,COLUMN()-4,))="↑","←",IF((OFFSET($D$4,COLUMN()-4,))="≈","≈",)))</f>
        <v>≈</v>
      </c>
      <c r="G4" s="74" t="str">
        <f t="shared" ca="1" si="1"/>
        <v>←</v>
      </c>
      <c r="H4" s="74" t="str">
        <f t="shared" ca="1" si="1"/>
        <v>↑</v>
      </c>
      <c r="I4" s="74" t="str">
        <f t="shared" ca="1" si="1"/>
        <v>↑</v>
      </c>
      <c r="J4" s="74" t="str">
        <f t="shared" ca="1" si="1"/>
        <v>←</v>
      </c>
      <c r="K4" s="74" t="str">
        <f t="shared" ca="1" si="1"/>
        <v>←</v>
      </c>
      <c r="L4" s="74" t="str">
        <f t="shared" ca="1" si="1"/>
        <v>≈</v>
      </c>
      <c r="M4" s="74" t="str">
        <f t="shared" ca="1" si="1"/>
        <v>↑</v>
      </c>
      <c r="N4" s="74" t="str">
        <f t="shared" ca="1" si="1"/>
        <v>≈</v>
      </c>
      <c r="O4" s="74" t="str">
        <f t="shared" ca="1" si="1"/>
        <v>≈</v>
      </c>
      <c r="P4" s="63" t="str">
        <f t="shared" ca="1" si="1"/>
        <v>↑</v>
      </c>
      <c r="Q4" s="63">
        <f t="shared" ca="1" si="1"/>
        <v>0</v>
      </c>
      <c r="R4" s="63">
        <f t="shared" ca="1" si="1"/>
        <v>0</v>
      </c>
      <c r="S4" s="63">
        <f t="shared" ca="1" si="1"/>
        <v>0</v>
      </c>
      <c r="T4" s="63">
        <f t="shared" ca="1" si="1"/>
        <v>0</v>
      </c>
      <c r="U4" s="63">
        <f t="shared" ca="1" si="1"/>
        <v>0</v>
      </c>
      <c r="V4" s="63">
        <f t="shared" ca="1" si="1"/>
        <v>0</v>
      </c>
      <c r="W4" s="63">
        <f t="shared" ca="1" si="1"/>
        <v>0</v>
      </c>
      <c r="X4" s="63">
        <f t="shared" ca="1" si="1"/>
        <v>0</v>
      </c>
      <c r="Y4" s="63">
        <f t="shared" ca="1" si="1"/>
        <v>0</v>
      </c>
      <c r="Z4" s="63">
        <f t="shared" ca="1" si="1"/>
        <v>0</v>
      </c>
      <c r="AA4"/>
      <c r="AB4" s="59"/>
    </row>
    <row r="5" spans="1:30" ht="35.1" customHeight="1" x14ac:dyDescent="0.25">
      <c r="A5" s="53" t="s">
        <v>90</v>
      </c>
      <c r="B5" s="70" t="s">
        <v>159</v>
      </c>
      <c r="C5" s="71" t="s">
        <v>30</v>
      </c>
      <c r="D5" s="71" t="s">
        <v>28</v>
      </c>
      <c r="E5" s="72" t="s">
        <v>27</v>
      </c>
      <c r="F5" s="74" t="str">
        <f ca="1">IF((OFFSET($E$5,COLUMN()-5,))="←","↑",IF((OFFSET($E$5,COLUMN()-5,))="↑","←",IF((OFFSET($E$5,COLUMN()-5,))="≈","≈",)))</f>
        <v>←</v>
      </c>
      <c r="G5" s="74" t="str">
        <f t="shared" ref="G5:Z5" ca="1" si="2">IF((OFFSET($E$5,COLUMN()-5,))="←","↑",IF((OFFSET($E$5,COLUMN()-5,))="↑","←",IF((OFFSET($E$5,COLUMN()-5,))="≈","≈",)))</f>
        <v>←</v>
      </c>
      <c r="H5" s="74" t="str">
        <f t="shared" ca="1" si="2"/>
        <v>↑</v>
      </c>
      <c r="I5" s="74" t="str">
        <f t="shared" ca="1" si="2"/>
        <v>↑</v>
      </c>
      <c r="J5" s="74" t="str">
        <f t="shared" ca="1" si="2"/>
        <v>←</v>
      </c>
      <c r="K5" s="74" t="str">
        <f t="shared" ca="1" si="2"/>
        <v>≈</v>
      </c>
      <c r="L5" s="74" t="str">
        <f t="shared" ca="1" si="2"/>
        <v>←</v>
      </c>
      <c r="M5" s="74" t="str">
        <f t="shared" ca="1" si="2"/>
        <v>←</v>
      </c>
      <c r="N5" s="74" t="str">
        <f t="shared" ca="1" si="2"/>
        <v>←</v>
      </c>
      <c r="O5" s="74" t="str">
        <f t="shared" ca="1" si="2"/>
        <v>↑</v>
      </c>
      <c r="P5" s="63" t="str">
        <f t="shared" ca="1" si="2"/>
        <v>←</v>
      </c>
      <c r="Q5" s="63">
        <f t="shared" ca="1" si="2"/>
        <v>0</v>
      </c>
      <c r="R5" s="63">
        <f t="shared" ca="1" si="2"/>
        <v>0</v>
      </c>
      <c r="S5" s="63">
        <f t="shared" ca="1" si="2"/>
        <v>0</v>
      </c>
      <c r="T5" s="63">
        <f t="shared" ca="1" si="2"/>
        <v>0</v>
      </c>
      <c r="U5" s="63">
        <f t="shared" ca="1" si="2"/>
        <v>0</v>
      </c>
      <c r="V5" s="63">
        <f t="shared" ca="1" si="2"/>
        <v>0</v>
      </c>
      <c r="W5" s="63">
        <f t="shared" ca="1" si="2"/>
        <v>0</v>
      </c>
      <c r="X5" s="63">
        <f t="shared" ca="1" si="2"/>
        <v>0</v>
      </c>
      <c r="Y5" s="63">
        <f t="shared" ca="1" si="2"/>
        <v>0</v>
      </c>
      <c r="Z5" s="63">
        <f t="shared" ca="1" si="2"/>
        <v>0</v>
      </c>
      <c r="AA5"/>
      <c r="AB5" s="59"/>
    </row>
    <row r="6" spans="1:30" ht="35.1" customHeight="1" x14ac:dyDescent="0.25">
      <c r="A6" s="53" t="s">
        <v>94</v>
      </c>
      <c r="B6" s="70" t="s">
        <v>160</v>
      </c>
      <c r="C6" s="71" t="s">
        <v>30</v>
      </c>
      <c r="D6" s="71" t="s">
        <v>29</v>
      </c>
      <c r="E6" s="71" t="s">
        <v>28</v>
      </c>
      <c r="F6" s="72" t="s">
        <v>27</v>
      </c>
      <c r="G6" s="74" t="str">
        <f ca="1">IF((OFFSET($F$6,COLUMN()-6,))="←","↑",IF((OFFSET($F$6,COLUMN()-6,))="↑","←",IF((OFFSET($F$6,COLUMN()-6,))="≈","≈",)))</f>
        <v>←</v>
      </c>
      <c r="H6" s="74" t="str">
        <f t="shared" ref="H6:Z6" ca="1" si="3">IF((OFFSET($F$6,COLUMN()-6,))="←","↑",IF((OFFSET($F$6,COLUMN()-6,))="↑","←",IF((OFFSET($F$6,COLUMN()-6,))="≈","≈",)))</f>
        <v>≈</v>
      </c>
      <c r="I6" s="74" t="str">
        <f t="shared" ca="1" si="3"/>
        <v>≈</v>
      </c>
      <c r="J6" s="74" t="str">
        <f t="shared" ca="1" si="3"/>
        <v>←</v>
      </c>
      <c r="K6" s="74" t="str">
        <f t="shared" ca="1" si="3"/>
        <v>←</v>
      </c>
      <c r="L6" s="74" t="str">
        <f t="shared" ca="1" si="3"/>
        <v>≈</v>
      </c>
      <c r="M6" s="74" t="str">
        <f t="shared" ca="1" si="3"/>
        <v>←</v>
      </c>
      <c r="N6" s="74" t="str">
        <f t="shared" ca="1" si="3"/>
        <v>←</v>
      </c>
      <c r="O6" s="74" t="str">
        <f t="shared" ca="1" si="3"/>
        <v>↑</v>
      </c>
      <c r="P6" s="63" t="str">
        <f t="shared" ca="1" si="3"/>
        <v>←</v>
      </c>
      <c r="Q6" s="63">
        <f t="shared" ca="1" si="3"/>
        <v>0</v>
      </c>
      <c r="R6" s="63">
        <f t="shared" ca="1" si="3"/>
        <v>0</v>
      </c>
      <c r="S6" s="63">
        <f t="shared" ca="1" si="3"/>
        <v>0</v>
      </c>
      <c r="T6" s="63">
        <f t="shared" ca="1" si="3"/>
        <v>0</v>
      </c>
      <c r="U6" s="63">
        <f t="shared" ca="1" si="3"/>
        <v>0</v>
      </c>
      <c r="V6" s="63">
        <f t="shared" ca="1" si="3"/>
        <v>0</v>
      </c>
      <c r="W6" s="63">
        <f t="shared" ca="1" si="3"/>
        <v>0</v>
      </c>
      <c r="X6" s="63">
        <f t="shared" ca="1" si="3"/>
        <v>0</v>
      </c>
      <c r="Y6" s="63">
        <f t="shared" ca="1" si="3"/>
        <v>0</v>
      </c>
      <c r="Z6" s="63">
        <f t="shared" ca="1" si="3"/>
        <v>0</v>
      </c>
      <c r="AA6"/>
      <c r="AB6" s="59"/>
    </row>
    <row r="7" spans="1:30" ht="35.1" customHeight="1" x14ac:dyDescent="0.25">
      <c r="A7" s="53" t="s">
        <v>92</v>
      </c>
      <c r="B7" s="70" t="s">
        <v>161</v>
      </c>
      <c r="C7" s="71" t="s">
        <v>30</v>
      </c>
      <c r="D7" s="71" t="s">
        <v>28</v>
      </c>
      <c r="E7" s="71" t="s">
        <v>28</v>
      </c>
      <c r="F7" s="71" t="s">
        <v>28</v>
      </c>
      <c r="G7" s="72" t="s">
        <v>27</v>
      </c>
      <c r="H7" s="74" t="str">
        <f ca="1">IF((OFFSET($G$7,COLUMN()-7,))="←","↑",IF((OFFSET($G$7,COLUMN()-7,))="↑","←",IF((OFFSET($G$7,COLUMN()-7,))="≈","≈",)))</f>
        <v>↑</v>
      </c>
      <c r="I7" s="74" t="str">
        <f t="shared" ref="I7:Z7" ca="1" si="4">IF((OFFSET($G$7,COLUMN()-7,))="←","↑",IF((OFFSET($G$7,COLUMN()-7,))="↑","←",IF((OFFSET($G$7,COLUMN()-7,))="≈","≈",)))</f>
        <v>↑</v>
      </c>
      <c r="J7" s="74" t="str">
        <f t="shared" ca="1" si="4"/>
        <v>←</v>
      </c>
      <c r="K7" s="74" t="str">
        <f t="shared" ca="1" si="4"/>
        <v>←</v>
      </c>
      <c r="L7" s="74" t="str">
        <f t="shared" ca="1" si="4"/>
        <v>↑</v>
      </c>
      <c r="M7" s="74" t="str">
        <f t="shared" ca="1" si="4"/>
        <v>↑</v>
      </c>
      <c r="N7" s="74" t="str">
        <f t="shared" ca="1" si="4"/>
        <v>↑</v>
      </c>
      <c r="O7" s="74" t="str">
        <f t="shared" ca="1" si="4"/>
        <v>↑</v>
      </c>
      <c r="P7" s="63" t="str">
        <f t="shared" ca="1" si="4"/>
        <v>←</v>
      </c>
      <c r="Q7" s="63">
        <f t="shared" ca="1" si="4"/>
        <v>0</v>
      </c>
      <c r="R7" s="63">
        <f t="shared" ca="1" si="4"/>
        <v>0</v>
      </c>
      <c r="S7" s="63">
        <f t="shared" ca="1" si="4"/>
        <v>0</v>
      </c>
      <c r="T7" s="63">
        <f t="shared" ca="1" si="4"/>
        <v>0</v>
      </c>
      <c r="U7" s="63">
        <f t="shared" ca="1" si="4"/>
        <v>0</v>
      </c>
      <c r="V7" s="63">
        <f t="shared" ca="1" si="4"/>
        <v>0</v>
      </c>
      <c r="W7" s="63">
        <f t="shared" ca="1" si="4"/>
        <v>0</v>
      </c>
      <c r="X7" s="63">
        <f t="shared" ca="1" si="4"/>
        <v>0</v>
      </c>
      <c r="Y7" s="63">
        <f t="shared" ca="1" si="4"/>
        <v>0</v>
      </c>
      <c r="Z7" s="63">
        <f t="shared" ca="1" si="4"/>
        <v>0</v>
      </c>
      <c r="AA7"/>
      <c r="AB7" s="59"/>
    </row>
    <row r="8" spans="1:30" ht="35.1" customHeight="1" x14ac:dyDescent="0.25">
      <c r="A8" s="53" t="s">
        <v>91</v>
      </c>
      <c r="B8" s="70" t="s">
        <v>162</v>
      </c>
      <c r="C8" s="71" t="s">
        <v>30</v>
      </c>
      <c r="D8" s="71" t="s">
        <v>30</v>
      </c>
      <c r="E8" s="71" t="s">
        <v>30</v>
      </c>
      <c r="F8" s="71" t="s">
        <v>29</v>
      </c>
      <c r="G8" s="71" t="s">
        <v>30</v>
      </c>
      <c r="H8" s="72" t="s">
        <v>27</v>
      </c>
      <c r="I8" s="74" t="str">
        <f ca="1">IF((OFFSET($H$8,COLUMN()-8,))="←","↑",IF((OFFSET($H$8,COLUMN()-8,))="↑","←",IF((OFFSET($H$8,COLUMN()-8,))="≈","≈",)))</f>
        <v>↑</v>
      </c>
      <c r="J8" s="74" t="str">
        <f t="shared" ref="J8:Z8" ca="1" si="5">IF((OFFSET($H$8,COLUMN()-8,))="←","↑",IF((OFFSET($H$8,COLUMN()-8,))="↑","←",IF((OFFSET($H$8,COLUMN()-8,))="≈","≈",)))</f>
        <v>←</v>
      </c>
      <c r="K8" s="74" t="str">
        <f t="shared" ca="1" si="5"/>
        <v>←</v>
      </c>
      <c r="L8" s="74" t="str">
        <f t="shared" ca="1" si="5"/>
        <v>←</v>
      </c>
      <c r="M8" s="74" t="str">
        <f t="shared" ca="1" si="5"/>
        <v>←</v>
      </c>
      <c r="N8" s="74" t="str">
        <f t="shared" ca="1" si="5"/>
        <v>←</v>
      </c>
      <c r="O8" s="74" t="str">
        <f t="shared" ca="1" si="5"/>
        <v>↑</v>
      </c>
      <c r="P8" s="63" t="str">
        <f t="shared" ca="1" si="5"/>
        <v>←</v>
      </c>
      <c r="Q8" s="63">
        <f t="shared" ca="1" si="5"/>
        <v>0</v>
      </c>
      <c r="R8" s="63">
        <f t="shared" ca="1" si="5"/>
        <v>0</v>
      </c>
      <c r="S8" s="63">
        <f t="shared" ca="1" si="5"/>
        <v>0</v>
      </c>
      <c r="T8" s="63">
        <f t="shared" ca="1" si="5"/>
        <v>0</v>
      </c>
      <c r="U8" s="63">
        <f t="shared" ca="1" si="5"/>
        <v>0</v>
      </c>
      <c r="V8" s="63">
        <f t="shared" ca="1" si="5"/>
        <v>0</v>
      </c>
      <c r="W8" s="63">
        <f t="shared" ca="1" si="5"/>
        <v>0</v>
      </c>
      <c r="X8" s="63">
        <f t="shared" ca="1" si="5"/>
        <v>0</v>
      </c>
      <c r="Y8" s="63">
        <f t="shared" ca="1" si="5"/>
        <v>0</v>
      </c>
      <c r="Z8" s="63">
        <f t="shared" ca="1" si="5"/>
        <v>0</v>
      </c>
      <c r="AA8"/>
      <c r="AB8" s="59"/>
    </row>
    <row r="9" spans="1:30" ht="35.1" customHeight="1" x14ac:dyDescent="0.25">
      <c r="A9" s="53" t="s">
        <v>93</v>
      </c>
      <c r="B9" s="70" t="s">
        <v>163</v>
      </c>
      <c r="C9" s="71" t="s">
        <v>30</v>
      </c>
      <c r="D9" s="71" t="s">
        <v>30</v>
      </c>
      <c r="E9" s="71" t="s">
        <v>30</v>
      </c>
      <c r="F9" s="71" t="s">
        <v>29</v>
      </c>
      <c r="G9" s="71" t="s">
        <v>30</v>
      </c>
      <c r="H9" s="71" t="s">
        <v>30</v>
      </c>
      <c r="I9" s="72" t="s">
        <v>27</v>
      </c>
      <c r="J9" s="74" t="str">
        <f ca="1">IF((OFFSET($I$9,COLUMN()-9,))="←","↑",IF((OFFSET($I$9,COLUMN()-9,))="↑","←",IF((OFFSET($I$9,COLUMN()-9,))="≈","≈",)))</f>
        <v>←</v>
      </c>
      <c r="K9" s="74" t="str">
        <f t="shared" ref="K9:Z9" ca="1" si="6">IF((OFFSET($I$9,COLUMN()-9,))="←","↑",IF((OFFSET($I$9,COLUMN()-9,))="↑","←",IF((OFFSET($I$9,COLUMN()-9,))="≈","≈",)))</f>
        <v>←</v>
      </c>
      <c r="L9" s="74" t="str">
        <f t="shared" ca="1" si="6"/>
        <v>←</v>
      </c>
      <c r="M9" s="74" t="str">
        <f t="shared" ca="1" si="6"/>
        <v>←</v>
      </c>
      <c r="N9" s="74" t="str">
        <f t="shared" ca="1" si="6"/>
        <v>←</v>
      </c>
      <c r="O9" s="74" t="str">
        <f t="shared" ca="1" si="6"/>
        <v>↑</v>
      </c>
      <c r="P9" s="63" t="str">
        <f t="shared" ca="1" si="6"/>
        <v>←</v>
      </c>
      <c r="Q9" s="63">
        <f t="shared" ca="1" si="6"/>
        <v>0</v>
      </c>
      <c r="R9" s="63">
        <f t="shared" ca="1" si="6"/>
        <v>0</v>
      </c>
      <c r="S9" s="63">
        <f t="shared" ca="1" si="6"/>
        <v>0</v>
      </c>
      <c r="T9" s="63">
        <f t="shared" ca="1" si="6"/>
        <v>0</v>
      </c>
      <c r="U9" s="63">
        <f t="shared" ca="1" si="6"/>
        <v>0</v>
      </c>
      <c r="V9" s="63">
        <f t="shared" ca="1" si="6"/>
        <v>0</v>
      </c>
      <c r="W9" s="63">
        <f t="shared" ca="1" si="6"/>
        <v>0</v>
      </c>
      <c r="X9" s="63">
        <f t="shared" ca="1" si="6"/>
        <v>0</v>
      </c>
      <c r="Y9" s="63">
        <f t="shared" ca="1" si="6"/>
        <v>0</v>
      </c>
      <c r="Z9" s="63">
        <f t="shared" ca="1" si="6"/>
        <v>0</v>
      </c>
      <c r="AA9" s="57"/>
      <c r="AB9" s="59"/>
    </row>
    <row r="10" spans="1:30" ht="35.1" customHeight="1" x14ac:dyDescent="0.25">
      <c r="A10" s="53" t="s">
        <v>104</v>
      </c>
      <c r="B10" s="70" t="s">
        <v>164</v>
      </c>
      <c r="C10" s="71" t="s">
        <v>28</v>
      </c>
      <c r="D10" s="71" t="s">
        <v>28</v>
      </c>
      <c r="E10" s="71" t="s">
        <v>28</v>
      </c>
      <c r="F10" s="71" t="s">
        <v>28</v>
      </c>
      <c r="G10" s="71" t="s">
        <v>28</v>
      </c>
      <c r="H10" s="71" t="s">
        <v>28</v>
      </c>
      <c r="I10" s="71" t="s">
        <v>28</v>
      </c>
      <c r="J10" s="72" t="s">
        <v>27</v>
      </c>
      <c r="K10" s="74" t="str">
        <f ca="1">IF((OFFSET($J$10,COLUMN()-10,))="←","↑",IF((OFFSET($J$10,COLUMN()-10,))="↑","←",IF((OFFSET($J$10,COLUMN()-10,))="≈","≈",)))</f>
        <v>↑</v>
      </c>
      <c r="L10" s="74" t="str">
        <f t="shared" ref="L10:Z10" ca="1" si="7">IF((OFFSET($J$10,COLUMN()-10,))="←","↑",IF((OFFSET($J$10,COLUMN()-10,))="↑","←",IF((OFFSET($J$10,COLUMN()-10,))="≈","≈",)))</f>
        <v>↑</v>
      </c>
      <c r="M10" s="74" t="str">
        <f t="shared" ca="1" si="7"/>
        <v>↑</v>
      </c>
      <c r="N10" s="74" t="str">
        <f t="shared" ca="1" si="7"/>
        <v>↑</v>
      </c>
      <c r="O10" s="74" t="str">
        <f t="shared" ca="1" si="7"/>
        <v>↑</v>
      </c>
      <c r="P10" s="63" t="str">
        <f t="shared" ca="1" si="7"/>
        <v>←</v>
      </c>
      <c r="Q10" s="63">
        <f t="shared" ca="1" si="7"/>
        <v>0</v>
      </c>
      <c r="R10" s="63">
        <f t="shared" ca="1" si="7"/>
        <v>0</v>
      </c>
      <c r="S10" s="63">
        <f t="shared" ca="1" si="7"/>
        <v>0</v>
      </c>
      <c r="T10" s="63">
        <f t="shared" ca="1" si="7"/>
        <v>0</v>
      </c>
      <c r="U10" s="63">
        <f t="shared" ca="1" si="7"/>
        <v>0</v>
      </c>
      <c r="V10" s="63">
        <f t="shared" ca="1" si="7"/>
        <v>0</v>
      </c>
      <c r="W10" s="63">
        <f t="shared" ca="1" si="7"/>
        <v>0</v>
      </c>
      <c r="X10" s="63">
        <f t="shared" ca="1" si="7"/>
        <v>0</v>
      </c>
      <c r="Y10" s="63">
        <f t="shared" ca="1" si="7"/>
        <v>0</v>
      </c>
      <c r="Z10" s="63">
        <f t="shared" ca="1" si="7"/>
        <v>0</v>
      </c>
      <c r="AA10"/>
      <c r="AB10" s="59"/>
    </row>
    <row r="11" spans="1:30" ht="35.1" customHeight="1" x14ac:dyDescent="0.25">
      <c r="A11" s="53" t="s">
        <v>158</v>
      </c>
      <c r="B11" s="70" t="s">
        <v>165</v>
      </c>
      <c r="C11" s="71" t="s">
        <v>29</v>
      </c>
      <c r="D11" s="71" t="s">
        <v>28</v>
      </c>
      <c r="E11" s="71" t="s">
        <v>29</v>
      </c>
      <c r="F11" s="71" t="s">
        <v>28</v>
      </c>
      <c r="G11" s="71" t="s">
        <v>28</v>
      </c>
      <c r="H11" s="71" t="s">
        <v>28</v>
      </c>
      <c r="I11" s="71" t="s">
        <v>28</v>
      </c>
      <c r="J11" s="71" t="s">
        <v>30</v>
      </c>
      <c r="K11" s="72" t="s">
        <v>27</v>
      </c>
      <c r="L11" s="74" t="str">
        <f ca="1">IF((OFFSET($K$11,COLUMN()-11,))="←","↑",IF((OFFSET($K$11,COLUMN()-11,))="↑","←",IF((OFFSET($K$11,COLUMN()-11,))="≈","≈",)))</f>
        <v>≈</v>
      </c>
      <c r="M11" s="74" t="str">
        <f t="shared" ref="M11:Z11" ca="1" si="8">IF((OFFSET($K$11,COLUMN()-11,))="←","↑",IF((OFFSET($K$11,COLUMN()-11,))="↑","←",IF((OFFSET($K$11,COLUMN()-11,))="≈","≈",)))</f>
        <v>↑</v>
      </c>
      <c r="N11" s="74" t="str">
        <f t="shared" ca="1" si="8"/>
        <v>↑</v>
      </c>
      <c r="O11" s="74" t="str">
        <f t="shared" ca="1" si="8"/>
        <v>↑</v>
      </c>
      <c r="P11" s="63" t="str">
        <f t="shared" ca="1" si="8"/>
        <v>←</v>
      </c>
      <c r="Q11" s="63">
        <f t="shared" ca="1" si="8"/>
        <v>0</v>
      </c>
      <c r="R11" s="63">
        <f t="shared" ca="1" si="8"/>
        <v>0</v>
      </c>
      <c r="S11" s="63">
        <f t="shared" ca="1" si="8"/>
        <v>0</v>
      </c>
      <c r="T11" s="63">
        <f t="shared" ca="1" si="8"/>
        <v>0</v>
      </c>
      <c r="U11" s="63">
        <f t="shared" ca="1" si="8"/>
        <v>0</v>
      </c>
      <c r="V11" s="63">
        <f t="shared" ca="1" si="8"/>
        <v>0</v>
      </c>
      <c r="W11" s="63">
        <f t="shared" ca="1" si="8"/>
        <v>0</v>
      </c>
      <c r="X11" s="63">
        <f t="shared" ca="1" si="8"/>
        <v>0</v>
      </c>
      <c r="Y11" s="63">
        <f t="shared" ca="1" si="8"/>
        <v>0</v>
      </c>
      <c r="Z11" s="63">
        <f t="shared" ca="1" si="8"/>
        <v>0</v>
      </c>
      <c r="AA11"/>
      <c r="AB11" s="59"/>
    </row>
    <row r="12" spans="1:30" ht="35.1" customHeight="1" x14ac:dyDescent="0.25">
      <c r="A12" s="53" t="s">
        <v>95</v>
      </c>
      <c r="B12" s="70" t="s">
        <v>166</v>
      </c>
      <c r="C12" s="71" t="s">
        <v>30</v>
      </c>
      <c r="D12" s="71" t="s">
        <v>29</v>
      </c>
      <c r="E12" s="71" t="s">
        <v>28</v>
      </c>
      <c r="F12" s="71" t="s">
        <v>29</v>
      </c>
      <c r="G12" s="71" t="s">
        <v>30</v>
      </c>
      <c r="H12" s="71" t="s">
        <v>28</v>
      </c>
      <c r="I12" s="71" t="s">
        <v>28</v>
      </c>
      <c r="J12" s="71" t="s">
        <v>30</v>
      </c>
      <c r="K12" s="71" t="s">
        <v>29</v>
      </c>
      <c r="L12" s="72" t="s">
        <v>27</v>
      </c>
      <c r="M12" s="74" t="str">
        <f ca="1">IF((OFFSET($L$12,COLUMN()-12,))="←","↑",IF((OFFSET($L$12,COLUMN()-12,))="↑","←",IF((OFFSET($L$12,COLUMN()-12,))="≈","≈",)))</f>
        <v>≈</v>
      </c>
      <c r="N12" s="74" t="str">
        <f t="shared" ref="N12:Z12" ca="1" si="9">IF((OFFSET($L$12,COLUMN()-12,))="←","↑",IF((OFFSET($L$12,COLUMN()-12,))="↑","←",IF((OFFSET($L$12,COLUMN()-12,))="≈","≈",)))</f>
        <v>≈</v>
      </c>
      <c r="O12" s="74" t="str">
        <f t="shared" ca="1" si="9"/>
        <v>↑</v>
      </c>
      <c r="P12" s="63" t="str">
        <f t="shared" ca="1" si="9"/>
        <v>←</v>
      </c>
      <c r="Q12" s="63">
        <f t="shared" ca="1" si="9"/>
        <v>0</v>
      </c>
      <c r="R12" s="63">
        <f t="shared" ca="1" si="9"/>
        <v>0</v>
      </c>
      <c r="S12" s="63">
        <f t="shared" ca="1" si="9"/>
        <v>0</v>
      </c>
      <c r="T12" s="63">
        <f t="shared" ca="1" si="9"/>
        <v>0</v>
      </c>
      <c r="U12" s="63">
        <f t="shared" ca="1" si="9"/>
        <v>0</v>
      </c>
      <c r="V12" s="63">
        <f t="shared" ca="1" si="9"/>
        <v>0</v>
      </c>
      <c r="W12" s="63">
        <f t="shared" ca="1" si="9"/>
        <v>0</v>
      </c>
      <c r="X12" s="63">
        <f t="shared" ca="1" si="9"/>
        <v>0</v>
      </c>
      <c r="Y12" s="63">
        <f t="shared" ca="1" si="9"/>
        <v>0</v>
      </c>
      <c r="Z12" s="63">
        <f t="shared" ca="1" si="9"/>
        <v>0</v>
      </c>
      <c r="AA12" s="57"/>
      <c r="AB12" s="59"/>
    </row>
    <row r="13" spans="1:30" ht="35.1" customHeight="1" x14ac:dyDescent="0.25">
      <c r="A13" s="53" t="s">
        <v>96</v>
      </c>
      <c r="B13" s="70" t="s">
        <v>103</v>
      </c>
      <c r="C13" s="71" t="s">
        <v>30</v>
      </c>
      <c r="D13" s="71" t="s">
        <v>30</v>
      </c>
      <c r="E13" s="71" t="s">
        <v>28</v>
      </c>
      <c r="F13" s="71" t="s">
        <v>28</v>
      </c>
      <c r="G13" s="71" t="s">
        <v>30</v>
      </c>
      <c r="H13" s="71" t="s">
        <v>28</v>
      </c>
      <c r="I13" s="71" t="s">
        <v>28</v>
      </c>
      <c r="J13" s="71" t="s">
        <v>30</v>
      </c>
      <c r="K13" s="71" t="s">
        <v>30</v>
      </c>
      <c r="L13" s="71" t="s">
        <v>29</v>
      </c>
      <c r="M13" s="72" t="s">
        <v>27</v>
      </c>
      <c r="N13" s="74" t="str">
        <f ca="1">IF((OFFSET($M$13,COLUMN()-13,))="←","↑",IF((OFFSET($M$13,COLUMN()-13,))="↑","←",IF((OFFSET($M$13,COLUMN()-13,))="≈","≈",)))</f>
        <v>←</v>
      </c>
      <c r="O13" s="74" t="str">
        <f t="shared" ref="O13:Z13" ca="1" si="10">IF((OFFSET($M$13,COLUMN()-13,))="←","↑",IF((OFFSET($M$13,COLUMN()-13,))="↑","←",IF((OFFSET($M$13,COLUMN()-13,))="≈","≈",)))</f>
        <v>↑</v>
      </c>
      <c r="P13" s="63" t="str">
        <f t="shared" ca="1" si="10"/>
        <v>←</v>
      </c>
      <c r="Q13" s="63">
        <f t="shared" ca="1" si="10"/>
        <v>0</v>
      </c>
      <c r="R13" s="63">
        <f t="shared" ca="1" si="10"/>
        <v>0</v>
      </c>
      <c r="S13" s="63">
        <f t="shared" ca="1" si="10"/>
        <v>0</v>
      </c>
      <c r="T13" s="63">
        <f t="shared" ca="1" si="10"/>
        <v>0</v>
      </c>
      <c r="U13" s="63">
        <f t="shared" ca="1" si="10"/>
        <v>0</v>
      </c>
      <c r="V13" s="63">
        <f t="shared" ca="1" si="10"/>
        <v>0</v>
      </c>
      <c r="W13" s="63">
        <f t="shared" ca="1" si="10"/>
        <v>0</v>
      </c>
      <c r="X13" s="63">
        <f t="shared" ca="1" si="10"/>
        <v>0</v>
      </c>
      <c r="Y13" s="63">
        <f t="shared" ca="1" si="10"/>
        <v>0</v>
      </c>
      <c r="Z13" s="63">
        <f t="shared" ca="1" si="10"/>
        <v>0</v>
      </c>
      <c r="AA13" s="57"/>
      <c r="AB13" s="59"/>
    </row>
    <row r="14" spans="1:30" ht="35.1" customHeight="1" x14ac:dyDescent="0.25">
      <c r="A14" s="53" t="s">
        <v>97</v>
      </c>
      <c r="B14" s="54" t="s">
        <v>102</v>
      </c>
      <c r="C14" s="60" t="s">
        <v>30</v>
      </c>
      <c r="D14" s="60" t="s">
        <v>29</v>
      </c>
      <c r="E14" s="60" t="s">
        <v>28</v>
      </c>
      <c r="F14" s="60" t="s">
        <v>28</v>
      </c>
      <c r="G14" s="60" t="s">
        <v>30</v>
      </c>
      <c r="H14" s="60" t="s">
        <v>28</v>
      </c>
      <c r="I14" s="60" t="s">
        <v>28</v>
      </c>
      <c r="J14" s="60" t="s">
        <v>30</v>
      </c>
      <c r="K14" s="60" t="s">
        <v>30</v>
      </c>
      <c r="L14" s="60" t="s">
        <v>29</v>
      </c>
      <c r="M14" s="60" t="s">
        <v>28</v>
      </c>
      <c r="N14" s="61" t="s">
        <v>27</v>
      </c>
      <c r="O14" s="63" t="str">
        <f ca="1">IF((OFFSET($N$14,COLUMN()-14,))="←","↑",IF((OFFSET($N$14,COLUMN()-14,))="↑","←",IF((OFFSET($N$14,COLUMN()-14,))="≈","≈",)))</f>
        <v>↑</v>
      </c>
      <c r="P14" s="63" t="str">
        <f t="shared" ref="P14:Z14" ca="1" si="11">IF((OFFSET($N$14,COLUMN()-14,))="←","↑",IF((OFFSET($N$14,COLUMN()-14,))="↑","←",IF((OFFSET($N$14,COLUMN()-14,))="≈","≈",)))</f>
        <v>←</v>
      </c>
      <c r="Q14" s="63">
        <f t="shared" ca="1" si="11"/>
        <v>0</v>
      </c>
      <c r="R14" s="63">
        <f t="shared" ca="1" si="11"/>
        <v>0</v>
      </c>
      <c r="S14" s="63">
        <f t="shared" ca="1" si="11"/>
        <v>0</v>
      </c>
      <c r="T14" s="63">
        <f t="shared" ca="1" si="11"/>
        <v>0</v>
      </c>
      <c r="U14" s="63">
        <f t="shared" ca="1" si="11"/>
        <v>0</v>
      </c>
      <c r="V14" s="63">
        <f t="shared" ca="1" si="11"/>
        <v>0</v>
      </c>
      <c r="W14" s="63">
        <f t="shared" ca="1" si="11"/>
        <v>0</v>
      </c>
      <c r="X14" s="63">
        <f t="shared" ca="1" si="11"/>
        <v>0</v>
      </c>
      <c r="Y14" s="63">
        <f t="shared" ca="1" si="11"/>
        <v>0</v>
      </c>
      <c r="Z14" s="63">
        <f t="shared" ca="1" si="11"/>
        <v>0</v>
      </c>
      <c r="AA14" s="57"/>
      <c r="AB14" s="59"/>
    </row>
    <row r="15" spans="1:30" ht="35.1" customHeight="1" x14ac:dyDescent="0.25">
      <c r="A15" s="53" t="s">
        <v>98</v>
      </c>
      <c r="B15" s="54" t="s">
        <v>101</v>
      </c>
      <c r="C15" s="60" t="s">
        <v>30</v>
      </c>
      <c r="D15" s="60" t="s">
        <v>29</v>
      </c>
      <c r="E15" s="60" t="s">
        <v>30</v>
      </c>
      <c r="F15" s="60" t="s">
        <v>30</v>
      </c>
      <c r="G15" s="60" t="s">
        <v>30</v>
      </c>
      <c r="H15" s="60" t="s">
        <v>30</v>
      </c>
      <c r="I15" s="60" t="s">
        <v>30</v>
      </c>
      <c r="J15" s="60" t="s">
        <v>30</v>
      </c>
      <c r="K15" s="60" t="s">
        <v>30</v>
      </c>
      <c r="L15" s="60" t="s">
        <v>30</v>
      </c>
      <c r="M15" s="60" t="s">
        <v>30</v>
      </c>
      <c r="N15" s="60" t="s">
        <v>30</v>
      </c>
      <c r="O15" s="61" t="s">
        <v>27</v>
      </c>
      <c r="P15" s="63" t="str">
        <f ca="1">IF((OFFSET($O$15,COLUMN()-15,))="←","↑",IF((OFFSET($O$15,COLUMN()-15,))="↑","←",IF((OFFSET($O$15,COLUMN()-15,))="≈","≈",)))</f>
        <v>←</v>
      </c>
      <c r="Q15" s="63">
        <f t="shared" ref="Q15:Z15" ca="1" si="12">IF((OFFSET($O$15,COLUMN()-15,))="←","↑",IF((OFFSET($O$15,COLUMN()-15,))="↑","←",IF((OFFSET($O$15,COLUMN()-15,))="≈","≈",)))</f>
        <v>0</v>
      </c>
      <c r="R15" s="63">
        <f t="shared" ca="1" si="12"/>
        <v>0</v>
      </c>
      <c r="S15" s="63">
        <f t="shared" ca="1" si="12"/>
        <v>0</v>
      </c>
      <c r="T15" s="63">
        <f t="shared" ca="1" si="12"/>
        <v>0</v>
      </c>
      <c r="U15" s="63">
        <f t="shared" ca="1" si="12"/>
        <v>0</v>
      </c>
      <c r="V15" s="63">
        <f t="shared" ca="1" si="12"/>
        <v>0</v>
      </c>
      <c r="W15" s="63">
        <f t="shared" ca="1" si="12"/>
        <v>0</v>
      </c>
      <c r="X15" s="63">
        <f t="shared" ca="1" si="12"/>
        <v>0</v>
      </c>
      <c r="Y15" s="63">
        <f t="shared" ca="1" si="12"/>
        <v>0</v>
      </c>
      <c r="Z15" s="63">
        <f t="shared" ca="1" si="12"/>
        <v>0</v>
      </c>
      <c r="AA15" s="57"/>
      <c r="AB15" s="59"/>
    </row>
    <row r="16" spans="1:30" ht="35.1" customHeight="1" thickBot="1" x14ac:dyDescent="0.3">
      <c r="A16" s="53" t="s">
        <v>99</v>
      </c>
      <c r="B16" s="54" t="s">
        <v>100</v>
      </c>
      <c r="C16" s="111" t="s">
        <v>29</v>
      </c>
      <c r="D16" s="111" t="s">
        <v>30</v>
      </c>
      <c r="E16" s="60" t="s">
        <v>28</v>
      </c>
      <c r="F16" s="111" t="s">
        <v>28</v>
      </c>
      <c r="G16" s="111" t="s">
        <v>28</v>
      </c>
      <c r="H16" s="111" t="s">
        <v>28</v>
      </c>
      <c r="I16" s="111" t="s">
        <v>28</v>
      </c>
      <c r="J16" s="111" t="s">
        <v>28</v>
      </c>
      <c r="K16" s="111" t="s">
        <v>28</v>
      </c>
      <c r="L16" s="111" t="s">
        <v>28</v>
      </c>
      <c r="M16" s="111" t="s">
        <v>28</v>
      </c>
      <c r="N16" s="111" t="s">
        <v>28</v>
      </c>
      <c r="O16" s="111" t="s">
        <v>28</v>
      </c>
      <c r="P16" s="61" t="s">
        <v>27</v>
      </c>
      <c r="Q16" s="63">
        <f ca="1">IF((OFFSET($P$16,COLUMN()-16,))="←","↑",IF((OFFSET($P$16,COLUMN()-16,))="↑","←",IF((OFFSET($P$16,COLUMN()-16,))="≈","≈",)))</f>
        <v>0</v>
      </c>
      <c r="R16" s="63">
        <f t="shared" ref="R16:Z16" ca="1" si="13">IF((OFFSET($P$16,COLUMN()-16,))="←","↑",IF((OFFSET($P$16,COLUMN()-16,))="↑","←",IF((OFFSET($P$16,COLUMN()-16,))="≈","≈",)))</f>
        <v>0</v>
      </c>
      <c r="S16" s="63">
        <f t="shared" ca="1" si="13"/>
        <v>0</v>
      </c>
      <c r="T16" s="63">
        <f t="shared" ca="1" si="13"/>
        <v>0</v>
      </c>
      <c r="U16" s="63">
        <f t="shared" ca="1" si="13"/>
        <v>0</v>
      </c>
      <c r="V16" s="63">
        <f t="shared" ca="1" si="13"/>
        <v>0</v>
      </c>
      <c r="W16" s="63">
        <f t="shared" ca="1" si="13"/>
        <v>0</v>
      </c>
      <c r="X16" s="63">
        <f t="shared" ca="1" si="13"/>
        <v>0</v>
      </c>
      <c r="Y16" s="63">
        <f t="shared" ca="1" si="13"/>
        <v>0</v>
      </c>
      <c r="Z16" s="63">
        <f t="shared" ca="1" si="13"/>
        <v>0</v>
      </c>
      <c r="AA16"/>
      <c r="AB16" s="59"/>
    </row>
    <row r="17" spans="1:28" ht="35.1" hidden="1" customHeight="1" x14ac:dyDescent="0.25">
      <c r="A17" s="53"/>
      <c r="B17" s="54"/>
      <c r="C17" s="22"/>
      <c r="D17" s="22"/>
      <c r="E17" s="60"/>
      <c r="F17" s="22"/>
      <c r="G17" s="22"/>
      <c r="H17" s="22"/>
      <c r="I17" s="22"/>
      <c r="J17" s="22"/>
      <c r="K17" s="22"/>
      <c r="L17" s="22"/>
      <c r="M17" s="22"/>
      <c r="N17" s="22"/>
      <c r="O17" s="22"/>
      <c r="P17" s="22"/>
      <c r="Q17" s="61" t="s">
        <v>27</v>
      </c>
      <c r="R17" s="63">
        <f ca="1">IF((OFFSET($Q$17,COLUMN()-17,))="←","↑",IF((OFFSET($Q$17,COLUMN()-17,))="↑","←",IF((OFFSET($Q$17,COLUMN()-17,))="≈","≈",)))</f>
        <v>0</v>
      </c>
      <c r="S17" s="63">
        <f t="shared" ref="S17:Z17" ca="1" si="14">IF((OFFSET($Q$17,COLUMN()-17,))="←","↑",IF((OFFSET($Q$17,COLUMN()-17,))="↑","←",IF((OFFSET($Q$17,COLUMN()-17,))="≈","≈",)))</f>
        <v>0</v>
      </c>
      <c r="T17" s="63">
        <f t="shared" ca="1" si="14"/>
        <v>0</v>
      </c>
      <c r="U17" s="63">
        <f t="shared" ca="1" si="14"/>
        <v>0</v>
      </c>
      <c r="V17" s="63">
        <f t="shared" ca="1" si="14"/>
        <v>0</v>
      </c>
      <c r="W17" s="63">
        <f t="shared" ca="1" si="14"/>
        <v>0</v>
      </c>
      <c r="X17" s="63">
        <f t="shared" ca="1" si="14"/>
        <v>0</v>
      </c>
      <c r="Y17" s="63">
        <f t="shared" ca="1" si="14"/>
        <v>0</v>
      </c>
      <c r="Z17" s="63">
        <f t="shared" ca="1" si="14"/>
        <v>0</v>
      </c>
      <c r="AA17"/>
      <c r="AB17" s="59"/>
    </row>
    <row r="18" spans="1:28" ht="35.1" hidden="1" customHeight="1" x14ac:dyDescent="0.25">
      <c r="A18" s="53"/>
      <c r="B18" s="54"/>
      <c r="C18" s="22"/>
      <c r="D18" s="22"/>
      <c r="E18" s="60"/>
      <c r="F18" s="22"/>
      <c r="G18" s="22"/>
      <c r="H18" s="22"/>
      <c r="I18" s="22"/>
      <c r="J18" s="22"/>
      <c r="K18" s="22"/>
      <c r="L18" s="22"/>
      <c r="M18" s="22"/>
      <c r="N18" s="22"/>
      <c r="O18" s="22"/>
      <c r="P18" s="22"/>
      <c r="Q18" s="22"/>
      <c r="R18" s="61" t="s">
        <v>27</v>
      </c>
      <c r="S18" s="63">
        <f ca="1">IF((OFFSET($R$18,COLUMN()-18,))="←","↑",IF((OFFSET($R$18,COLUMN()-18,))="↑","←",IF((OFFSET($R$18,COLUMN()-18,))="≈","≈",)))</f>
        <v>0</v>
      </c>
      <c r="T18" s="63">
        <f t="shared" ref="T18:Z18" ca="1" si="15">IF((OFFSET($R$18,COLUMN()-18,))="←","↑",IF((OFFSET($R$18,COLUMN()-18,))="↑","←",IF((OFFSET($R$18,COLUMN()-18,))="≈","≈",)))</f>
        <v>0</v>
      </c>
      <c r="U18" s="63">
        <f t="shared" ca="1" si="15"/>
        <v>0</v>
      </c>
      <c r="V18" s="63">
        <f t="shared" ca="1" si="15"/>
        <v>0</v>
      </c>
      <c r="W18" s="63">
        <f t="shared" ca="1" si="15"/>
        <v>0</v>
      </c>
      <c r="X18" s="63">
        <f t="shared" ca="1" si="15"/>
        <v>0</v>
      </c>
      <c r="Y18" s="63">
        <f t="shared" ca="1" si="15"/>
        <v>0</v>
      </c>
      <c r="Z18" s="63">
        <f t="shared" ca="1" si="15"/>
        <v>0</v>
      </c>
      <c r="AA18"/>
      <c r="AB18" s="59"/>
    </row>
    <row r="19" spans="1:28" ht="35.1" hidden="1" customHeight="1" x14ac:dyDescent="0.25">
      <c r="A19" s="53"/>
      <c r="B19" s="54"/>
      <c r="C19" s="22"/>
      <c r="D19" s="22"/>
      <c r="E19" s="60"/>
      <c r="F19" s="22"/>
      <c r="G19" s="22"/>
      <c r="H19" s="22"/>
      <c r="I19" s="22"/>
      <c r="J19" s="22"/>
      <c r="K19" s="22"/>
      <c r="L19" s="22"/>
      <c r="M19" s="22"/>
      <c r="N19" s="22"/>
      <c r="O19" s="22"/>
      <c r="P19" s="22"/>
      <c r="Q19" s="22"/>
      <c r="R19" s="22"/>
      <c r="S19" s="61" t="s">
        <v>27</v>
      </c>
      <c r="T19" s="63">
        <f ca="1">IF((OFFSET($S$19,COLUMN()-19,))="←","↑",IF((OFFSET($S$19,COLUMN()-19,))="↑","←",IF((OFFSET($S$19,COLUMN()-19,))="≈","≈",)))</f>
        <v>0</v>
      </c>
      <c r="U19" s="63">
        <f t="shared" ref="U19:Z19" ca="1" si="16">IF((OFFSET($S$19,COLUMN()-19,))="←","↑",IF((OFFSET($S$19,COLUMN()-19,))="↑","←",IF((OFFSET($S$19,COLUMN()-19,))="≈","≈",)))</f>
        <v>0</v>
      </c>
      <c r="V19" s="63">
        <f t="shared" ca="1" si="16"/>
        <v>0</v>
      </c>
      <c r="W19" s="63">
        <f t="shared" ca="1" si="16"/>
        <v>0</v>
      </c>
      <c r="X19" s="63">
        <f t="shared" ca="1" si="16"/>
        <v>0</v>
      </c>
      <c r="Y19" s="63">
        <f t="shared" ca="1" si="16"/>
        <v>0</v>
      </c>
      <c r="Z19" s="63">
        <f t="shared" ca="1" si="16"/>
        <v>0</v>
      </c>
      <c r="AA19"/>
      <c r="AB19" s="59"/>
    </row>
    <row r="20" spans="1:28" ht="35.1" hidden="1" customHeight="1" x14ac:dyDescent="0.25">
      <c r="A20" s="53"/>
      <c r="B20" s="54"/>
      <c r="C20" s="22"/>
      <c r="D20" s="22"/>
      <c r="E20" s="60"/>
      <c r="F20" s="22"/>
      <c r="G20" s="22"/>
      <c r="H20" s="22"/>
      <c r="I20" s="22"/>
      <c r="J20" s="22"/>
      <c r="K20" s="22"/>
      <c r="L20" s="22"/>
      <c r="M20" s="22"/>
      <c r="N20" s="22"/>
      <c r="O20" s="22"/>
      <c r="P20" s="22"/>
      <c r="Q20" s="22"/>
      <c r="R20" s="22"/>
      <c r="S20" s="22"/>
      <c r="T20" s="61" t="s">
        <v>27</v>
      </c>
      <c r="U20" s="63">
        <f ca="1">IF((OFFSET($T$20,COLUMN()-20,))="←","↑",IF((OFFSET($T$20,COLUMN()-20,))="↑","←",IF((OFFSET($T$20,COLUMN()-20,))="≈","≈",)))</f>
        <v>0</v>
      </c>
      <c r="V20" s="63">
        <f t="shared" ref="V20:Z20" ca="1" si="17">IF((OFFSET($T$20,COLUMN()-20,))="←","↑",IF((OFFSET($T$20,COLUMN()-20,))="↑","←",IF((OFFSET($T$20,COLUMN()-20,))="≈","≈",)))</f>
        <v>0</v>
      </c>
      <c r="W20" s="63">
        <f t="shared" ca="1" si="17"/>
        <v>0</v>
      </c>
      <c r="X20" s="63">
        <f t="shared" ca="1" si="17"/>
        <v>0</v>
      </c>
      <c r="Y20" s="63">
        <f t="shared" ca="1" si="17"/>
        <v>0</v>
      </c>
      <c r="Z20" s="63">
        <f t="shared" ca="1" si="17"/>
        <v>0</v>
      </c>
      <c r="AA20"/>
      <c r="AB20" s="59"/>
    </row>
    <row r="21" spans="1:28" ht="35.1" hidden="1" customHeight="1" x14ac:dyDescent="0.25">
      <c r="A21" s="53"/>
      <c r="B21" s="54"/>
      <c r="C21" s="22"/>
      <c r="D21" s="22"/>
      <c r="E21" s="60"/>
      <c r="F21" s="22"/>
      <c r="G21" s="22"/>
      <c r="H21" s="22"/>
      <c r="I21" s="22"/>
      <c r="J21" s="22"/>
      <c r="K21" s="22"/>
      <c r="L21" s="22"/>
      <c r="M21" s="22"/>
      <c r="N21" s="22"/>
      <c r="O21" s="22"/>
      <c r="P21" s="22"/>
      <c r="Q21" s="22"/>
      <c r="R21" s="22"/>
      <c r="S21" s="22"/>
      <c r="T21" s="22"/>
      <c r="U21" s="61" t="s">
        <v>27</v>
      </c>
      <c r="V21" s="63">
        <f ca="1">IF((OFFSET($U$21,COLUMN()-21,))="←","↑",IF((OFFSET($U$21,COLUMN()-21,))="↑","←",IF((OFFSET($U$21,COLUMN()-21,))="≈","≈",)))</f>
        <v>0</v>
      </c>
      <c r="W21" s="63">
        <f t="shared" ref="W21:Z21" ca="1" si="18">IF((OFFSET($U$21,COLUMN()-21,))="←","↑",IF((OFFSET($U$21,COLUMN()-21,))="↑","←",IF((OFFSET($U$21,COLUMN()-21,))="≈","≈",)))</f>
        <v>0</v>
      </c>
      <c r="X21" s="63">
        <f t="shared" ca="1" si="18"/>
        <v>0</v>
      </c>
      <c r="Y21" s="63">
        <f t="shared" ca="1" si="18"/>
        <v>0</v>
      </c>
      <c r="Z21" s="63">
        <f t="shared" ca="1" si="18"/>
        <v>0</v>
      </c>
      <c r="AA21"/>
      <c r="AB21" s="59"/>
    </row>
    <row r="22" spans="1:28" ht="35.1" hidden="1" customHeight="1" x14ac:dyDescent="0.25">
      <c r="A22" s="53"/>
      <c r="B22" s="54"/>
      <c r="C22" s="22"/>
      <c r="D22" s="22"/>
      <c r="E22" s="60"/>
      <c r="F22" s="22"/>
      <c r="G22" s="22"/>
      <c r="H22" s="22"/>
      <c r="I22" s="22"/>
      <c r="J22" s="22"/>
      <c r="K22" s="22"/>
      <c r="L22" s="22"/>
      <c r="M22" s="22"/>
      <c r="N22" s="22"/>
      <c r="O22" s="22"/>
      <c r="P22" s="22"/>
      <c r="Q22" s="22"/>
      <c r="R22" s="22"/>
      <c r="S22" s="22"/>
      <c r="T22" s="22"/>
      <c r="U22" s="22"/>
      <c r="V22" s="61" t="s">
        <v>27</v>
      </c>
      <c r="W22" s="63">
        <f ca="1">IF((OFFSET($V$22,COLUMN()-22,))="←","↑",IF((OFFSET($V$22,COLUMN()-22,))="↑","←",IF((OFFSET($V$22,COLUMN()-22,))="≈","≈",)))</f>
        <v>0</v>
      </c>
      <c r="X22" s="63">
        <f t="shared" ref="X22:Z22" ca="1" si="19">IF((OFFSET($V$22,COLUMN()-22,))="←","↑",IF((OFFSET($V$22,COLUMN()-22,))="↑","←",IF((OFFSET($V$22,COLUMN()-22,))="≈","≈",)))</f>
        <v>0</v>
      </c>
      <c r="Y22" s="63">
        <f t="shared" ca="1" si="19"/>
        <v>0</v>
      </c>
      <c r="Z22" s="63">
        <f t="shared" ca="1" si="19"/>
        <v>0</v>
      </c>
      <c r="AA22"/>
      <c r="AB22" s="59"/>
    </row>
    <row r="23" spans="1:28" ht="35.1" hidden="1" customHeight="1" x14ac:dyDescent="0.25">
      <c r="A23" s="53"/>
      <c r="B23" s="54"/>
      <c r="C23" s="22"/>
      <c r="D23" s="22"/>
      <c r="E23" s="60"/>
      <c r="F23" s="22"/>
      <c r="G23" s="22"/>
      <c r="H23" s="22"/>
      <c r="I23" s="22"/>
      <c r="J23" s="22"/>
      <c r="K23" s="22"/>
      <c r="L23" s="22"/>
      <c r="M23" s="22"/>
      <c r="N23" s="22"/>
      <c r="O23" s="22"/>
      <c r="P23" s="22"/>
      <c r="Q23" s="22"/>
      <c r="R23" s="22"/>
      <c r="S23" s="22"/>
      <c r="T23" s="22"/>
      <c r="U23" s="22"/>
      <c r="V23" s="22"/>
      <c r="W23" s="61" t="s">
        <v>27</v>
      </c>
      <c r="X23" s="63">
        <f ca="1">IF((OFFSET($W$23,COLUMN()-23,))="←","↑",IF((OFFSET($W$23,COLUMN()-23,))="↑","←",IF((OFFSET($W$23,COLUMN()-23,))="≈","≈",)))</f>
        <v>0</v>
      </c>
      <c r="Y23" s="63">
        <f t="shared" ref="Y23:Z23" ca="1" si="20">IF((OFFSET($W$23,COLUMN()-23,))="←","↑",IF((OFFSET($W$23,COLUMN()-23,))="↑","←",IF((OFFSET($W$23,COLUMN()-23,))="≈","≈",)))</f>
        <v>0</v>
      </c>
      <c r="Z23" s="63">
        <f t="shared" ca="1" si="20"/>
        <v>0</v>
      </c>
      <c r="AA23"/>
      <c r="AB23" s="59"/>
    </row>
    <row r="24" spans="1:28" ht="35.1" hidden="1" customHeight="1" x14ac:dyDescent="0.25">
      <c r="A24" s="53"/>
      <c r="B24" s="54"/>
      <c r="C24" s="22"/>
      <c r="D24" s="22"/>
      <c r="E24" s="60"/>
      <c r="F24" s="22"/>
      <c r="G24" s="22"/>
      <c r="H24" s="22"/>
      <c r="I24" s="22"/>
      <c r="J24" s="22"/>
      <c r="K24" s="22"/>
      <c r="L24" s="22"/>
      <c r="M24" s="22"/>
      <c r="N24" s="22"/>
      <c r="O24" s="22"/>
      <c r="P24" s="22"/>
      <c r="Q24" s="22"/>
      <c r="R24" s="22"/>
      <c r="S24" s="22"/>
      <c r="T24" s="22"/>
      <c r="U24" s="22"/>
      <c r="V24" s="22"/>
      <c r="W24" s="22"/>
      <c r="X24" s="61" t="s">
        <v>27</v>
      </c>
      <c r="Y24" s="63">
        <f ca="1">IF((OFFSET($X$24,COLUMN()-24,))="←","↑",IF((OFFSET($X$24,COLUMN()-24,))="↑","←",IF((OFFSET($X$24,COLUMN()-24,))="≈","≈",)))</f>
        <v>0</v>
      </c>
      <c r="Z24" s="63">
        <f ca="1">IF((OFFSET($X$24,COLUMN()-24,))="←","↑",IF((OFFSET($X$24,COLUMN()-24,))="↑","←",IF((OFFSET($X$24,COLUMN()-24,))="≈","≈",)))</f>
        <v>0</v>
      </c>
      <c r="AA24"/>
      <c r="AB24" s="59"/>
    </row>
    <row r="25" spans="1:28" ht="35.1" hidden="1" customHeight="1" x14ac:dyDescent="0.25">
      <c r="A25" s="53"/>
      <c r="B25" s="54"/>
      <c r="C25" s="22"/>
      <c r="D25" s="22"/>
      <c r="E25" s="60"/>
      <c r="F25" s="60"/>
      <c r="G25" s="60"/>
      <c r="H25" s="60"/>
      <c r="I25" s="60"/>
      <c r="J25" s="60"/>
      <c r="K25" s="60"/>
      <c r="L25" s="60"/>
      <c r="M25" s="60"/>
      <c r="N25" s="60"/>
      <c r="O25" s="60"/>
      <c r="P25" s="60"/>
      <c r="Q25" s="60"/>
      <c r="R25" s="60"/>
      <c r="S25" s="60"/>
      <c r="T25" s="60"/>
      <c r="U25" s="60"/>
      <c r="V25" s="60"/>
      <c r="W25" s="60"/>
      <c r="X25" s="60"/>
      <c r="Y25" s="61" t="s">
        <v>27</v>
      </c>
      <c r="Z25" s="63">
        <f ca="1">IF((OFFSET($Y$25,COLUMN()-25,))="←","↑",IF((OFFSET($Y$25,COLUMN()-25,))="↑","←",IF((OFFSET($Y$25,COLUMN()-25,))="≈","≈",)))</f>
        <v>0</v>
      </c>
      <c r="AA25"/>
      <c r="AB25" s="59"/>
    </row>
    <row r="26" spans="1:28" ht="35.1" hidden="1" customHeight="1" thickBot="1" x14ac:dyDescent="0.3">
      <c r="A26" s="55"/>
      <c r="B26" s="64"/>
      <c r="C26" s="65"/>
      <c r="D26" s="65"/>
      <c r="E26" s="60"/>
      <c r="F26" s="65"/>
      <c r="G26" s="65"/>
      <c r="H26" s="65"/>
      <c r="I26" s="65"/>
      <c r="J26" s="65"/>
      <c r="K26" s="65"/>
      <c r="L26" s="65"/>
      <c r="M26" s="22"/>
      <c r="N26" s="22"/>
      <c r="O26" s="22"/>
      <c r="P26" s="22"/>
      <c r="Q26" s="22"/>
      <c r="R26" s="22"/>
      <c r="S26" s="22"/>
      <c r="T26" s="22"/>
      <c r="U26" s="22"/>
      <c r="V26" s="22"/>
      <c r="W26" s="22"/>
      <c r="X26" s="22"/>
      <c r="Y26" s="22"/>
      <c r="Z26" s="61" t="s">
        <v>27</v>
      </c>
      <c r="AA26"/>
      <c r="AB26" s="59"/>
    </row>
    <row r="27" spans="1:28" ht="16.2" thickBot="1" x14ac:dyDescent="0.35">
      <c r="A27" s="24" t="s">
        <v>31</v>
      </c>
      <c r="B27" s="24"/>
      <c r="C27" s="68">
        <f>2*COUNTIF(C3:C26,"↑")+COUNTIF(C3:C26,"≈")</f>
        <v>4</v>
      </c>
      <c r="D27" s="68">
        <f t="shared" ref="D27:I27" ca="1" si="21">2*COUNTIF(D3:D26,"↑")+COUNTIF(D3:D26,"≈")</f>
        <v>14</v>
      </c>
      <c r="E27" s="68">
        <f t="shared" ca="1" si="21"/>
        <v>17</v>
      </c>
      <c r="F27" s="68">
        <f t="shared" ca="1" si="21"/>
        <v>18</v>
      </c>
      <c r="G27" s="68">
        <f t="shared" ca="1" si="21"/>
        <v>8</v>
      </c>
      <c r="H27" s="68">
        <f t="shared" ca="1" si="21"/>
        <v>21</v>
      </c>
      <c r="I27" s="68">
        <f t="shared" ca="1" si="21"/>
        <v>23</v>
      </c>
      <c r="J27" s="68">
        <f t="shared" ref="J27:Z27" ca="1" si="22">2*COUNTIF(J3:J26,"↑")+COUNTIF(J3:J26,"≈")</f>
        <v>2</v>
      </c>
      <c r="K27" s="68">
        <f t="shared" ca="1" si="22"/>
        <v>7</v>
      </c>
      <c r="L27" s="68">
        <f t="shared" ca="1" si="22"/>
        <v>13</v>
      </c>
      <c r="M27" s="68">
        <f t="shared" ca="1" si="22"/>
        <v>15</v>
      </c>
      <c r="N27" s="68">
        <f t="shared" ca="1" si="22"/>
        <v>12</v>
      </c>
      <c r="O27" s="68">
        <f t="shared" ca="1" si="22"/>
        <v>25</v>
      </c>
      <c r="P27" s="68">
        <f t="shared" ca="1" si="22"/>
        <v>3</v>
      </c>
      <c r="Q27" s="68">
        <f t="shared" ca="1" si="22"/>
        <v>0</v>
      </c>
      <c r="R27" s="68">
        <f t="shared" ca="1" si="22"/>
        <v>0</v>
      </c>
      <c r="S27" s="68">
        <f t="shared" ca="1" si="22"/>
        <v>0</v>
      </c>
      <c r="T27" s="68">
        <f t="shared" ca="1" si="22"/>
        <v>0</v>
      </c>
      <c r="U27" s="68">
        <f t="shared" ca="1" si="22"/>
        <v>0</v>
      </c>
      <c r="V27" s="68">
        <f t="shared" ca="1" si="22"/>
        <v>0</v>
      </c>
      <c r="W27" s="68">
        <f t="shared" ca="1" si="22"/>
        <v>0</v>
      </c>
      <c r="X27" s="68">
        <f t="shared" ca="1" si="22"/>
        <v>0</v>
      </c>
      <c r="Y27" s="68">
        <f t="shared" ca="1" si="22"/>
        <v>0</v>
      </c>
      <c r="Z27" s="68">
        <f t="shared" ca="1" si="22"/>
        <v>0</v>
      </c>
      <c r="AA27" s="93"/>
      <c r="AB27" s="94"/>
    </row>
    <row r="28" spans="1:28" ht="16.2" thickBot="1" x14ac:dyDescent="0.35">
      <c r="A28" s="24" t="s">
        <v>32</v>
      </c>
      <c r="B28" s="24"/>
      <c r="C28" s="26">
        <f t="shared" ref="C28:I28" ca="1" si="23">IF(C2&lt;&gt;"",RANK(C27,$A$27:$Z$27),"")</f>
        <v>12</v>
      </c>
      <c r="D28" s="26">
        <f t="shared" ca="1" si="23"/>
        <v>7</v>
      </c>
      <c r="E28" s="26">
        <f t="shared" ca="1" si="23"/>
        <v>5</v>
      </c>
      <c r="F28" s="26">
        <f t="shared" ca="1" si="23"/>
        <v>4</v>
      </c>
      <c r="G28" s="26">
        <f t="shared" ca="1" si="23"/>
        <v>10</v>
      </c>
      <c r="H28" s="26">
        <f t="shared" ca="1" si="23"/>
        <v>3</v>
      </c>
      <c r="I28" s="26">
        <f t="shared" ca="1" si="23"/>
        <v>2</v>
      </c>
      <c r="J28" s="26">
        <f t="shared" ref="J28:Z28" ca="1" si="24">IF(J2&lt;&gt;"",RANK(J27,$A$27:$Z$27),"")</f>
        <v>14</v>
      </c>
      <c r="K28" s="26">
        <f t="shared" ca="1" si="24"/>
        <v>11</v>
      </c>
      <c r="L28" s="26">
        <f t="shared" ca="1" si="24"/>
        <v>8</v>
      </c>
      <c r="M28" s="26">
        <f t="shared" ca="1" si="24"/>
        <v>6</v>
      </c>
      <c r="N28" s="26">
        <f t="shared" ca="1" si="24"/>
        <v>9</v>
      </c>
      <c r="O28" s="26">
        <f t="shared" ca="1" si="24"/>
        <v>1</v>
      </c>
      <c r="P28" s="26">
        <f t="shared" ca="1" si="24"/>
        <v>13</v>
      </c>
      <c r="Q28" s="26" t="str">
        <f t="shared" si="24"/>
        <v/>
      </c>
      <c r="R28" s="26" t="str">
        <f t="shared" si="24"/>
        <v/>
      </c>
      <c r="S28" s="26" t="str">
        <f t="shared" si="24"/>
        <v/>
      </c>
      <c r="T28" s="26" t="str">
        <f t="shared" si="24"/>
        <v/>
      </c>
      <c r="U28" s="26" t="str">
        <f t="shared" si="24"/>
        <v/>
      </c>
      <c r="V28" s="26" t="str">
        <f t="shared" si="24"/>
        <v/>
      </c>
      <c r="W28" s="26" t="str">
        <f t="shared" si="24"/>
        <v/>
      </c>
      <c r="X28" s="26" t="str">
        <f t="shared" si="24"/>
        <v/>
      </c>
      <c r="Y28" s="26" t="str">
        <f t="shared" si="24"/>
        <v/>
      </c>
      <c r="Z28" s="26" t="str">
        <f t="shared" si="24"/>
        <v/>
      </c>
      <c r="AA28" s="93"/>
      <c r="AB28" s="93"/>
    </row>
    <row r="29" spans="1:28" ht="16.2" thickBot="1" x14ac:dyDescent="0.35">
      <c r="A29" s="24" t="s">
        <v>33</v>
      </c>
      <c r="B29" s="25"/>
      <c r="C29" s="80">
        <f t="shared" ref="C29:I29" ca="1" si="25">IF(C2&lt;&gt;"",C27/(SUM($C$27:$Z$27)),"")</f>
        <v>2.197802197802198E-2</v>
      </c>
      <c r="D29" s="80">
        <f t="shared" ca="1" si="25"/>
        <v>7.6923076923076927E-2</v>
      </c>
      <c r="E29" s="80">
        <f t="shared" ca="1" si="25"/>
        <v>9.3406593406593408E-2</v>
      </c>
      <c r="F29" s="80">
        <f t="shared" ca="1" si="25"/>
        <v>9.8901098901098897E-2</v>
      </c>
      <c r="G29" s="80">
        <f t="shared" ca="1" si="25"/>
        <v>4.3956043956043959E-2</v>
      </c>
      <c r="H29" s="80">
        <f t="shared" ca="1" si="25"/>
        <v>0.11538461538461539</v>
      </c>
      <c r="I29" s="80">
        <f t="shared" ca="1" si="25"/>
        <v>0.12637362637362637</v>
      </c>
      <c r="J29" s="80">
        <f t="shared" ref="J29:Z29" ca="1" si="26">IF(J2&lt;&gt;"",J27/(SUM($C$27:$Z$27)),"")</f>
        <v>1.098901098901099E-2</v>
      </c>
      <c r="K29" s="80">
        <f t="shared" ca="1" si="26"/>
        <v>3.8461538461538464E-2</v>
      </c>
      <c r="L29" s="80">
        <f t="shared" ca="1" si="26"/>
        <v>7.1428571428571425E-2</v>
      </c>
      <c r="M29" s="80">
        <f t="shared" ca="1" si="26"/>
        <v>8.2417582417582416E-2</v>
      </c>
      <c r="N29" s="80">
        <f t="shared" ca="1" si="26"/>
        <v>6.5934065934065936E-2</v>
      </c>
      <c r="O29" s="80">
        <f t="shared" ca="1" si="26"/>
        <v>0.13736263736263737</v>
      </c>
      <c r="P29" s="80">
        <f t="shared" ca="1" si="26"/>
        <v>1.6483516483516484E-2</v>
      </c>
      <c r="Q29" s="80" t="str">
        <f t="shared" si="26"/>
        <v/>
      </c>
      <c r="R29" s="80" t="str">
        <f t="shared" si="26"/>
        <v/>
      </c>
      <c r="S29" s="80" t="str">
        <f t="shared" si="26"/>
        <v/>
      </c>
      <c r="T29" s="80" t="str">
        <f t="shared" si="26"/>
        <v/>
      </c>
      <c r="U29" s="80" t="str">
        <f t="shared" si="26"/>
        <v/>
      </c>
      <c r="V29" s="80" t="str">
        <f t="shared" si="26"/>
        <v/>
      </c>
      <c r="W29" s="80" t="str">
        <f t="shared" si="26"/>
        <v/>
      </c>
      <c r="X29" s="80" t="str">
        <f t="shared" si="26"/>
        <v/>
      </c>
      <c r="Y29" s="80" t="str">
        <f t="shared" si="26"/>
        <v/>
      </c>
      <c r="Z29" s="80" t="str">
        <f t="shared" si="26"/>
        <v/>
      </c>
      <c r="AA29" s="93"/>
      <c r="AB29" s="93"/>
    </row>
    <row r="30" spans="1:28" x14ac:dyDescent="0.25">
      <c r="A30" s="97"/>
      <c r="B30" s="97"/>
      <c r="C30" s="98"/>
      <c r="D30" s="98"/>
      <c r="E30" s="98"/>
      <c r="F30" s="98"/>
      <c r="G30" s="98"/>
      <c r="H30" s="98"/>
      <c r="I30" s="98"/>
      <c r="J30" s="98"/>
      <c r="K30" s="98"/>
      <c r="L30" s="98"/>
      <c r="M30" s="98"/>
      <c r="N30" s="98"/>
      <c r="O30" s="97"/>
      <c r="P30" s="97"/>
      <c r="Q30" s="97"/>
      <c r="R30" s="97"/>
      <c r="S30" s="97"/>
      <c r="T30" s="97"/>
      <c r="U30" s="97"/>
      <c r="V30" s="97"/>
      <c r="W30" s="97"/>
      <c r="X30" s="97"/>
      <c r="Y30" s="97"/>
      <c r="Z30" s="97"/>
      <c r="AA30" s="97"/>
      <c r="AB30" s="97"/>
    </row>
    <row r="32" spans="1:28" ht="17.399999999999999" x14ac:dyDescent="0.3">
      <c r="A32" s="23"/>
      <c r="B32" s="58" t="s">
        <v>34</v>
      </c>
      <c r="C32" s="23"/>
    </row>
    <row r="33" spans="1:12" ht="24.6" x14ac:dyDescent="0.3">
      <c r="A33" s="27"/>
      <c r="B33" s="62" t="s">
        <v>28</v>
      </c>
      <c r="C33" s="129" t="s">
        <v>35</v>
      </c>
      <c r="D33" s="129"/>
      <c r="E33" s="129"/>
      <c r="F33" s="129"/>
      <c r="G33" s="129"/>
      <c r="H33" s="129"/>
      <c r="I33" s="129"/>
      <c r="J33" s="129"/>
      <c r="K33" s="129"/>
      <c r="L33" s="129"/>
    </row>
    <row r="34" spans="1:12" ht="24.6" x14ac:dyDescent="0.3">
      <c r="A34" s="27"/>
      <c r="B34" s="62" t="s">
        <v>29</v>
      </c>
      <c r="C34" s="129" t="s">
        <v>36</v>
      </c>
      <c r="D34" s="129"/>
      <c r="E34" s="129"/>
      <c r="F34" s="129"/>
      <c r="G34" s="129"/>
      <c r="H34" s="129"/>
      <c r="I34" s="129"/>
      <c r="J34" s="129"/>
      <c r="K34" s="129"/>
      <c r="L34" s="129"/>
    </row>
    <row r="35" spans="1:12" ht="24.6" x14ac:dyDescent="0.3">
      <c r="A35" s="27"/>
      <c r="B35" s="62" t="s">
        <v>30</v>
      </c>
      <c r="C35" s="129" t="s">
        <v>37</v>
      </c>
      <c r="D35" s="129"/>
      <c r="E35" s="129"/>
      <c r="F35" s="129"/>
      <c r="G35" s="129"/>
      <c r="H35" s="129"/>
      <c r="I35" s="129"/>
      <c r="J35" s="129"/>
      <c r="K35" s="129"/>
      <c r="L35" s="129"/>
    </row>
  </sheetData>
  <sheetProtection formatCells="0" formatColumns="0" formatRows="0" selectLockedCells="1"/>
  <mergeCells count="4">
    <mergeCell ref="A1:Z1"/>
    <mergeCell ref="C33:L33"/>
    <mergeCell ref="C34:L34"/>
    <mergeCell ref="C35:L35"/>
  </mergeCells>
  <phoneticPr fontId="0" type="noConversion"/>
  <dataValidations count="1">
    <dataValidation type="list" allowBlank="1" showInputMessage="1" showErrorMessage="1" sqref="C13:D26 F13:L24 W24 V23:V24 U22:U24 T21:T24 S20:S24 R19:R24 Q18:Q24 P17:P24 O16:O24 N15:N24 M14:M24 I10:I12 D5:D12 E26:Y26 G8:G12 H9:H12 J11:J12 F7:F12 E25:X25 C4:C12 E6:E24 K12" xr:uid="{00000000-0002-0000-0200-000000000000}">
      <formula1>"←, ↑, ≈"</formula1>
    </dataValidation>
  </dataValidations>
  <pageMargins left="0.74803149606299213" right="0.74803149606299213" top="0.98425196850393704" bottom="0.64" header="0.51181102362204722" footer="0.3"/>
  <pageSetup scale="75" orientation="portrait" r:id="rId1"/>
  <headerFooter alignWithMargins="0">
    <oddHeader>&amp;C&amp;"Arial,Bold"&amp;14&amp;A</oddHeader>
    <oddFooter>&amp;L&amp;"Arial,Bold"&amp;8Radius Product Development:&amp;"Arial,Regular" &amp;F
&amp;C&amp;"Arial,Bold"&amp;8Highly Restricted&amp;R&amp;8Printed: &amp;D
Page &amp;P</oddFooter>
  </headerFooter>
  <ignoredErrors>
    <ignoredError sqref="H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413E-66E1-45DE-9ADB-80270ED9B352}">
  <dimension ref="A1:B16"/>
  <sheetViews>
    <sheetView workbookViewId="0">
      <selection activeCell="B3" sqref="B3"/>
    </sheetView>
  </sheetViews>
  <sheetFormatPr defaultRowHeight="13.2" x14ac:dyDescent="0.25"/>
  <cols>
    <col min="1" max="1" width="39.21875" customWidth="1"/>
  </cols>
  <sheetData>
    <row r="1" spans="1:2" x14ac:dyDescent="0.25">
      <c r="A1" t="s">
        <v>105</v>
      </c>
    </row>
    <row r="3" spans="1:2" x14ac:dyDescent="0.25">
      <c r="A3" t="str">
        <f>'Criteria Ranking and Weighting'!A15</f>
        <v>Product Cost</v>
      </c>
      <c r="B3">
        <f ca="1">'Criteria Ranking and Weighting'!O28</f>
        <v>1</v>
      </c>
    </row>
    <row r="4" spans="1:2" x14ac:dyDescent="0.25">
      <c r="A4" t="str">
        <f>'Criteria Ranking and Weighting'!A9</f>
        <v>Stability / Fit (Wearability)</v>
      </c>
      <c r="B4">
        <f ca="1">'Criteria Ranking and Weighting'!I28</f>
        <v>2</v>
      </c>
    </row>
    <row r="5" spans="1:2" x14ac:dyDescent="0.25">
      <c r="A5" t="str">
        <f>'Criteria Ranking and Weighting'!A8</f>
        <v>Comfort (Wearability)</v>
      </c>
      <c r="B5">
        <f ca="1">'Criteria Ranking and Weighting'!H28</f>
        <v>3</v>
      </c>
    </row>
    <row r="6" spans="1:2" x14ac:dyDescent="0.25">
      <c r="A6" t="str">
        <f>'Criteria Ranking and Weighting'!A6</f>
        <v>Physical Size (Wearability)</v>
      </c>
      <c r="B6">
        <f ca="1">'Criteria Ranking and Weighting'!F28</f>
        <v>4</v>
      </c>
    </row>
    <row r="7" spans="1:2" x14ac:dyDescent="0.25">
      <c r="A7" t="str">
        <f>'Criteria Ranking and Weighting'!A5</f>
        <v>Voice Pick Up</v>
      </c>
      <c r="B7">
        <f ca="1">'Criteria Ranking and Weighting'!E28</f>
        <v>5</v>
      </c>
    </row>
    <row r="8" spans="1:2" x14ac:dyDescent="0.25">
      <c r="A8" t="str">
        <f>'Criteria Ranking and Weighting'!A13</f>
        <v>Development Time</v>
      </c>
      <c r="B8">
        <f ca="1">'Criteria Ranking and Weighting'!M28</f>
        <v>6</v>
      </c>
    </row>
    <row r="9" spans="1:2" x14ac:dyDescent="0.25">
      <c r="A9" t="str">
        <f>'Criteria Ranking and Weighting'!A4</f>
        <v>Audio</v>
      </c>
      <c r="B9">
        <f ca="1">'Criteria Ranking and Weighting'!D28</f>
        <v>7</v>
      </c>
    </row>
    <row r="10" spans="1:2" x14ac:dyDescent="0.25">
      <c r="A10" t="str">
        <f>'Criteria Ranking and Weighting'!A12</f>
        <v>Aesthetics / ID</v>
      </c>
      <c r="B10">
        <f ca="1">'Criteria Ranking and Weighting'!L28</f>
        <v>8</v>
      </c>
    </row>
    <row r="11" spans="1:2" x14ac:dyDescent="0.25">
      <c r="A11" t="str">
        <f>'Criteria Ranking and Weighting'!A14</f>
        <v>Development Cost</v>
      </c>
      <c r="B11">
        <f ca="1">'Criteria Ranking and Weighting'!N28</f>
        <v>9</v>
      </c>
    </row>
    <row r="12" spans="1:2" x14ac:dyDescent="0.25">
      <c r="A12" t="str">
        <f>'Criteria Ranking and Weighting'!A7</f>
        <v>Battery Life (Wearability)</v>
      </c>
      <c r="B12">
        <f ca="1">'Criteria Ranking and Weighting'!G28</f>
        <v>10</v>
      </c>
    </row>
    <row r="13" spans="1:2" x14ac:dyDescent="0.25">
      <c r="A13" t="str">
        <f>'Criteria Ranking and Weighting'!A11</f>
        <v xml:space="preserve">UX - New Features </v>
      </c>
      <c r="B13">
        <f ca="1">'Criteria Ranking and Weighting'!K28</f>
        <v>11</v>
      </c>
    </row>
    <row r="14" spans="1:2" x14ac:dyDescent="0.25">
      <c r="A14" t="str">
        <f>'Criteria Ranking and Weighting'!A3</f>
        <v>ANC Performance</v>
      </c>
      <c r="B14">
        <f ca="1">'Criteria Ranking and Weighting'!C28</f>
        <v>12</v>
      </c>
    </row>
    <row r="15" spans="1:2" x14ac:dyDescent="0.25">
      <c r="A15" t="str">
        <f>'Criteria Ranking and Weighting'!A16</f>
        <v>Sets up Next Product in Portfolio</v>
      </c>
      <c r="B15">
        <f ca="1">'Criteria Ranking and Weighting'!P28</f>
        <v>13</v>
      </c>
    </row>
    <row r="16" spans="1:2" x14ac:dyDescent="0.25">
      <c r="A16" t="str">
        <f>'Criteria Ranking and Weighting'!A10</f>
        <v>UX - On Product Vol UI</v>
      </c>
      <c r="B16">
        <f ca="1">'Criteria Ranking and Weighting'!J28</f>
        <v>14</v>
      </c>
    </row>
  </sheetData>
  <sortState xmlns:xlrd2="http://schemas.microsoft.com/office/spreadsheetml/2017/richdata2" ref="A3:B16">
    <sortCondition ref="B3:B1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30"/>
  <sheetViews>
    <sheetView tabSelected="1" zoomScale="70" zoomScaleNormal="70" workbookViewId="0">
      <pane ySplit="3" topLeftCell="A4" activePane="bottomLeft" state="frozen"/>
      <selection pane="bottomLeft" activeCell="A31" sqref="A31"/>
    </sheetView>
  </sheetViews>
  <sheetFormatPr defaultColWidth="8.6640625" defaultRowHeight="17.399999999999999" x14ac:dyDescent="0.3"/>
  <cols>
    <col min="1" max="1" width="31" style="23" customWidth="1"/>
    <col min="2" max="2" width="35.109375" style="23" customWidth="1"/>
    <col min="3" max="7" width="21.5546875" style="23" customWidth="1"/>
    <col min="8" max="8" width="58.5546875" style="23" customWidth="1"/>
    <col min="9" max="16384" width="8.6640625" style="23"/>
  </cols>
  <sheetData>
    <row r="1" spans="1:8" ht="33" customHeight="1" x14ac:dyDescent="0.3">
      <c r="A1" s="134" t="s">
        <v>172</v>
      </c>
      <c r="B1" s="134"/>
      <c r="C1" s="134"/>
      <c r="D1" s="134"/>
      <c r="E1" s="134"/>
      <c r="F1" s="134"/>
      <c r="G1" s="134"/>
      <c r="H1" s="107"/>
    </row>
    <row r="2" spans="1:8" ht="36.75" customHeight="1" x14ac:dyDescent="0.3">
      <c r="A2" s="131" t="s">
        <v>38</v>
      </c>
      <c r="B2" s="131" t="s">
        <v>39</v>
      </c>
      <c r="C2" s="130" t="s">
        <v>40</v>
      </c>
      <c r="D2" s="130"/>
      <c r="E2" s="130"/>
      <c r="F2" s="130"/>
      <c r="G2" s="130"/>
      <c r="H2" s="107"/>
    </row>
    <row r="3" spans="1:8" s="100" customFormat="1" ht="36" customHeight="1" x14ac:dyDescent="0.3">
      <c r="A3" s="133"/>
      <c r="B3" s="132"/>
      <c r="C3" s="99">
        <v>5</v>
      </c>
      <c r="D3" s="99">
        <v>4</v>
      </c>
      <c r="E3" s="99">
        <v>3</v>
      </c>
      <c r="F3" s="99" t="s">
        <v>41</v>
      </c>
      <c r="G3" s="99">
        <v>1</v>
      </c>
      <c r="H3" s="108" t="s">
        <v>21</v>
      </c>
    </row>
    <row r="4" spans="1:8" s="100" customFormat="1" ht="36" customHeight="1" x14ac:dyDescent="0.3">
      <c r="A4" s="110"/>
      <c r="B4" s="109"/>
      <c r="C4" s="117" t="s">
        <v>106</v>
      </c>
      <c r="D4" s="118" t="s">
        <v>107</v>
      </c>
      <c r="E4" s="119" t="s">
        <v>108</v>
      </c>
      <c r="F4" s="99"/>
      <c r="G4" s="120" t="s">
        <v>109</v>
      </c>
      <c r="H4" s="108"/>
    </row>
    <row r="5" spans="1:8" s="100" customFormat="1" ht="96" customHeight="1" x14ac:dyDescent="0.3">
      <c r="A5" s="103" t="str">
        <f>'Criteria Ranking and Weighting'!A3</f>
        <v>ANC Performance</v>
      </c>
      <c r="B5" s="103" t="str">
        <f>'Criteria Ranking and Weighting'!B3</f>
        <v>Overall dphons - benchmark is Bose IE ANR</v>
      </c>
      <c r="C5" s="104" t="s">
        <v>177</v>
      </c>
      <c r="D5" s="121" t="s">
        <v>178</v>
      </c>
      <c r="E5" s="121" t="s">
        <v>179</v>
      </c>
      <c r="F5" s="105"/>
      <c r="G5" s="104" t="s">
        <v>180</v>
      </c>
      <c r="H5" s="123"/>
    </row>
    <row r="6" spans="1:8" s="100" customFormat="1" ht="68.099999999999994" customHeight="1" x14ac:dyDescent="0.3">
      <c r="A6" s="103" t="str">
        <f>'Criteria Ranking and Weighting'!A4</f>
        <v>Audio</v>
      </c>
      <c r="B6" s="103" t="str">
        <f>'Criteria Ranking and Weighting'!B4</f>
        <v>Compared to competitive benchmarks (X,Y,Z,AA)</v>
      </c>
      <c r="C6" s="104" t="s">
        <v>112</v>
      </c>
      <c r="D6" s="104" t="s">
        <v>110</v>
      </c>
      <c r="E6" s="104" t="s">
        <v>111</v>
      </c>
      <c r="F6" s="105"/>
      <c r="G6" s="104" t="s">
        <v>113</v>
      </c>
      <c r="H6" s="123" t="s">
        <v>173</v>
      </c>
    </row>
    <row r="7" spans="1:8" s="100" customFormat="1" ht="93" customHeight="1" x14ac:dyDescent="0.3">
      <c r="A7" s="103" t="str">
        <f>'Criteria Ranking and Weighting'!A5</f>
        <v>Voice Pick Up</v>
      </c>
      <c r="B7" s="103" t="str">
        <f>'Criteria Ranking and Weighting'!B5</f>
        <v>Voice Pick Up compared to benchmarks showing Bose needing improvement</v>
      </c>
      <c r="C7" s="106" t="s">
        <v>117</v>
      </c>
      <c r="D7" s="104" t="s">
        <v>115</v>
      </c>
      <c r="E7" s="106" t="s">
        <v>114</v>
      </c>
      <c r="F7" s="105"/>
      <c r="G7" s="106" t="s">
        <v>116</v>
      </c>
      <c r="H7" s="123" t="s">
        <v>174</v>
      </c>
    </row>
    <row r="8" spans="1:8" s="100" customFormat="1" ht="99.6" customHeight="1" x14ac:dyDescent="0.3">
      <c r="A8" s="103" t="str">
        <f>'Criteria Ranking and Weighting'!A6</f>
        <v>Physical Size (Wearability)</v>
      </c>
      <c r="B8" s="103" t="str">
        <f>'Criteria Ranking and Weighting'!B6</f>
        <v>Desirability and size of earbud relative to goal of being better than existing</v>
      </c>
      <c r="C8" s="104" t="s">
        <v>181</v>
      </c>
      <c r="D8" s="104" t="s">
        <v>182</v>
      </c>
      <c r="E8" s="104" t="s">
        <v>183</v>
      </c>
      <c r="F8" s="105"/>
      <c r="G8" s="104" t="s">
        <v>184</v>
      </c>
      <c r="H8" s="123" t="s">
        <v>174</v>
      </c>
    </row>
    <row r="9" spans="1:8" s="100" customFormat="1" ht="34.799999999999997" x14ac:dyDescent="0.3">
      <c r="A9" s="103" t="str">
        <f>'Criteria Ranking and Weighting'!A7</f>
        <v>Battery Life (Wearability)</v>
      </c>
      <c r="B9" s="103" t="str">
        <f>'Criteria Ranking and Weighting'!B7</f>
        <v>Overall Runtime - benchmark is 6 hours</v>
      </c>
      <c r="C9" s="104" t="s">
        <v>118</v>
      </c>
      <c r="D9" s="104" t="s">
        <v>120</v>
      </c>
      <c r="E9" s="104" t="s">
        <v>121</v>
      </c>
      <c r="F9" s="105"/>
      <c r="G9" s="104" t="s">
        <v>119</v>
      </c>
      <c r="H9" s="123"/>
    </row>
    <row r="10" spans="1:8" s="100" customFormat="1" ht="52.2" x14ac:dyDescent="0.3">
      <c r="A10" s="103" t="str">
        <f>'Criteria Ranking and Weighting'!A8</f>
        <v>Comfort (Wearability)</v>
      </c>
      <c r="B10" s="103" t="str">
        <f>'Criteria Ranking and Weighting'!B8</f>
        <v>Longterm Comfort - Benchmark is ~3 hours</v>
      </c>
      <c r="C10" s="104" t="s">
        <v>147</v>
      </c>
      <c r="D10" s="104" t="s">
        <v>148</v>
      </c>
      <c r="E10" s="104" t="s">
        <v>146</v>
      </c>
      <c r="F10" s="105"/>
      <c r="G10" s="104" t="s">
        <v>122</v>
      </c>
      <c r="H10" s="123" t="s">
        <v>174</v>
      </c>
    </row>
    <row r="11" spans="1:8" s="100" customFormat="1" ht="120.6" customHeight="1" x14ac:dyDescent="0.3">
      <c r="A11" s="103" t="str">
        <f>'Criteria Ranking and Weighting'!A9</f>
        <v>Stability / Fit (Wearability)</v>
      </c>
      <c r="B11" s="103" t="str">
        <f>'Criteria Ranking and Weighting'!B9</f>
        <v>Stable and Fit of Population vs Bose benchmark</v>
      </c>
      <c r="C11" s="104" t="s">
        <v>150</v>
      </c>
      <c r="D11" s="104" t="s">
        <v>149</v>
      </c>
      <c r="E11" s="104" t="s">
        <v>123</v>
      </c>
      <c r="F11" s="105"/>
      <c r="G11" s="104" t="s">
        <v>124</v>
      </c>
      <c r="H11" s="123" t="s">
        <v>175</v>
      </c>
    </row>
    <row r="12" spans="1:8" s="100" customFormat="1" ht="118.5" customHeight="1" x14ac:dyDescent="0.3">
      <c r="A12" s="103" t="str">
        <f>'Criteria Ranking and Weighting'!A10</f>
        <v>UX - On Product Vol UI</v>
      </c>
      <c r="B12" s="103" t="str">
        <f>'Criteria Ranking and Weighting'!B10</f>
        <v>Bose as benchmark and User Research Results</v>
      </c>
      <c r="C12" s="104" t="s">
        <v>125</v>
      </c>
      <c r="D12" s="104" t="s">
        <v>126</v>
      </c>
      <c r="E12" s="104" t="s">
        <v>127</v>
      </c>
      <c r="F12" s="105"/>
      <c r="G12" s="104" t="s">
        <v>128</v>
      </c>
      <c r="H12" s="123" t="s">
        <v>175</v>
      </c>
    </row>
    <row r="13" spans="1:8" s="100" customFormat="1" ht="87" x14ac:dyDescent="0.3">
      <c r="A13" s="103" t="str">
        <f>'Criteria Ranking and Weighting'!A11</f>
        <v xml:space="preserve">UX - New Features </v>
      </c>
      <c r="B13" s="103" t="str">
        <f>'Criteria Ranking and Weighting'!B11</f>
        <v>Able to deliver new features from recent brainstorm. Minimum is critical mass then more the better</v>
      </c>
      <c r="C13" s="104" t="s">
        <v>129</v>
      </c>
      <c r="D13" s="104" t="s">
        <v>132</v>
      </c>
      <c r="E13" s="104" t="s">
        <v>131</v>
      </c>
      <c r="F13" s="105"/>
      <c r="G13" s="104" t="s">
        <v>130</v>
      </c>
      <c r="H13" s="123" t="s">
        <v>176</v>
      </c>
    </row>
    <row r="14" spans="1:8" s="100" customFormat="1" ht="74.400000000000006" customHeight="1" x14ac:dyDescent="0.3">
      <c r="A14" s="101" t="str">
        <f>'Criteria Ranking and Weighting'!A12</f>
        <v>Aesthetics / ID</v>
      </c>
      <c r="B14" s="101" t="str">
        <f>'Criteria Ranking and Weighting'!B12</f>
        <v>Visually different from existing</v>
      </c>
      <c r="C14" s="101" t="s">
        <v>134</v>
      </c>
      <c r="D14" s="101" t="s">
        <v>135</v>
      </c>
      <c r="E14" s="101" t="s">
        <v>136</v>
      </c>
      <c r="F14" s="102"/>
      <c r="G14" s="101" t="s">
        <v>133</v>
      </c>
      <c r="H14" s="123"/>
    </row>
    <row r="15" spans="1:8" s="100" customFormat="1" ht="74.400000000000006" customHeight="1" x14ac:dyDescent="0.3">
      <c r="A15" s="101" t="str">
        <f>'Criteria Ranking and Weighting'!A13</f>
        <v>Development Time</v>
      </c>
      <c r="B15" s="101" t="str">
        <f>'Criteria Ranking and Weighting'!B13</f>
        <v>Baseline is 24 months - better/worse etc</v>
      </c>
      <c r="C15" s="101" t="s">
        <v>185</v>
      </c>
      <c r="D15" s="101" t="s">
        <v>186</v>
      </c>
      <c r="E15" s="101" t="s">
        <v>187</v>
      </c>
      <c r="F15" s="102"/>
      <c r="G15" s="101" t="s">
        <v>188</v>
      </c>
      <c r="H15" s="123"/>
    </row>
    <row r="16" spans="1:8" s="100" customFormat="1" ht="34.799999999999997" x14ac:dyDescent="0.3">
      <c r="A16" s="101" t="str">
        <f>'Criteria Ranking and Weighting'!A14</f>
        <v>Development Cost</v>
      </c>
      <c r="B16" s="101" t="str">
        <f>'Criteria Ranking and Weighting'!B14</f>
        <v>Overall Spend to develop (tools,resources,capital etc)</v>
      </c>
      <c r="C16" s="101" t="s">
        <v>137</v>
      </c>
      <c r="D16" s="101" t="s">
        <v>140</v>
      </c>
      <c r="E16" s="101" t="s">
        <v>139</v>
      </c>
      <c r="F16" s="102"/>
      <c r="G16" s="101" t="s">
        <v>138</v>
      </c>
      <c r="H16" s="123"/>
    </row>
    <row r="17" spans="1:8" s="100" customFormat="1" ht="23.25" customHeight="1" x14ac:dyDescent="0.3">
      <c r="A17" s="101" t="str">
        <f>'Criteria Ranking and Weighting'!A15</f>
        <v>Product Cost</v>
      </c>
      <c r="B17" s="101" t="str">
        <f>'Criteria Ranking and Weighting'!B15</f>
        <v>BOM Cost</v>
      </c>
      <c r="C17" s="101" t="s">
        <v>151</v>
      </c>
      <c r="D17" s="101">
        <v>100</v>
      </c>
      <c r="E17" s="101">
        <v>105</v>
      </c>
      <c r="F17" s="102"/>
      <c r="G17" s="101" t="s">
        <v>141</v>
      </c>
      <c r="H17" s="123"/>
    </row>
    <row r="18" spans="1:8" s="100" customFormat="1" ht="64.2" customHeight="1" x14ac:dyDescent="0.3">
      <c r="A18" s="101" t="str">
        <f>'Criteria Ranking and Weighting'!A16</f>
        <v>Sets up Next Product in Portfolio</v>
      </c>
      <c r="B18" s="101" t="str">
        <f>'Criteria Ranking and Weighting'!B16</f>
        <v>Ability of this product to set the table for next product</v>
      </c>
      <c r="C18" s="101" t="s">
        <v>143</v>
      </c>
      <c r="D18" s="101" t="s">
        <v>145</v>
      </c>
      <c r="E18" s="101" t="s">
        <v>144</v>
      </c>
      <c r="F18" s="102"/>
      <c r="G18" s="101" t="s">
        <v>142</v>
      </c>
      <c r="H18" s="123"/>
    </row>
    <row r="19" spans="1:8" s="100" customFormat="1" ht="23.25" hidden="1" customHeight="1" x14ac:dyDescent="0.3">
      <c r="A19" s="101">
        <f>'Criteria Ranking and Weighting'!A17</f>
        <v>0</v>
      </c>
      <c r="B19" s="101">
        <f>'Criteria Ranking and Weighting'!B17</f>
        <v>0</v>
      </c>
      <c r="C19" s="101"/>
      <c r="D19" s="101"/>
      <c r="E19" s="101"/>
      <c r="F19" s="101"/>
      <c r="G19" s="101"/>
      <c r="H19" s="108"/>
    </row>
    <row r="20" spans="1:8" s="100" customFormat="1" ht="23.25" hidden="1" customHeight="1" x14ac:dyDescent="0.3">
      <c r="A20" s="101">
        <f>'Criteria Ranking and Weighting'!A18</f>
        <v>0</v>
      </c>
      <c r="B20" s="101">
        <f>'Criteria Ranking and Weighting'!B18</f>
        <v>0</v>
      </c>
      <c r="C20" s="101"/>
      <c r="D20" s="101"/>
      <c r="E20" s="101"/>
      <c r="F20" s="101"/>
      <c r="G20" s="101"/>
      <c r="H20" s="108"/>
    </row>
    <row r="21" spans="1:8" s="100" customFormat="1" ht="23.25" hidden="1" customHeight="1" x14ac:dyDescent="0.3">
      <c r="A21" s="101">
        <f>'Criteria Ranking and Weighting'!A19</f>
        <v>0</v>
      </c>
      <c r="B21" s="101">
        <f>'Criteria Ranking and Weighting'!B19</f>
        <v>0</v>
      </c>
      <c r="C21" s="101"/>
      <c r="D21" s="101"/>
      <c r="E21" s="101"/>
      <c r="F21" s="101"/>
      <c r="G21" s="101"/>
      <c r="H21" s="108"/>
    </row>
    <row r="22" spans="1:8" s="100" customFormat="1" ht="23.25" hidden="1" customHeight="1" x14ac:dyDescent="0.3">
      <c r="A22" s="101">
        <f>'Criteria Ranking and Weighting'!A20</f>
        <v>0</v>
      </c>
      <c r="B22" s="101">
        <f>'Criteria Ranking and Weighting'!B20</f>
        <v>0</v>
      </c>
      <c r="C22" s="101"/>
      <c r="D22" s="101"/>
      <c r="E22" s="101"/>
      <c r="F22" s="101"/>
      <c r="G22" s="101"/>
      <c r="H22" s="108"/>
    </row>
    <row r="23" spans="1:8" s="100" customFormat="1" ht="23.25" hidden="1" customHeight="1" x14ac:dyDescent="0.3">
      <c r="A23" s="101">
        <f>'Criteria Ranking and Weighting'!A21</f>
        <v>0</v>
      </c>
      <c r="B23" s="101">
        <f>'Criteria Ranking and Weighting'!B21</f>
        <v>0</v>
      </c>
      <c r="C23" s="101"/>
      <c r="D23" s="101"/>
      <c r="E23" s="101"/>
      <c r="F23" s="101"/>
      <c r="G23" s="101"/>
      <c r="H23" s="108"/>
    </row>
    <row r="24" spans="1:8" s="100" customFormat="1" ht="23.25" hidden="1" customHeight="1" x14ac:dyDescent="0.3">
      <c r="A24" s="101">
        <f>'Criteria Ranking and Weighting'!A22</f>
        <v>0</v>
      </c>
      <c r="B24" s="101">
        <f>'Criteria Ranking and Weighting'!B22</f>
        <v>0</v>
      </c>
      <c r="C24" s="101"/>
      <c r="D24" s="101"/>
      <c r="E24" s="101"/>
      <c r="F24" s="101"/>
      <c r="G24" s="101"/>
      <c r="H24" s="108"/>
    </row>
    <row r="25" spans="1:8" s="100" customFormat="1" ht="23.25" hidden="1" customHeight="1" x14ac:dyDescent="0.3">
      <c r="A25" s="101">
        <f>'Criteria Ranking and Weighting'!A23</f>
        <v>0</v>
      </c>
      <c r="B25" s="101">
        <f>'Criteria Ranking and Weighting'!B23</f>
        <v>0</v>
      </c>
      <c r="C25" s="101"/>
      <c r="D25" s="101"/>
      <c r="E25" s="101"/>
      <c r="F25" s="101"/>
      <c r="G25" s="101"/>
      <c r="H25" s="108"/>
    </row>
    <row r="26" spans="1:8" s="100" customFormat="1" ht="23.25" hidden="1" customHeight="1" x14ac:dyDescent="0.3">
      <c r="A26" s="101">
        <f>'Criteria Ranking and Weighting'!A24</f>
        <v>0</v>
      </c>
      <c r="B26" s="101">
        <f>'Criteria Ranking and Weighting'!B24</f>
        <v>0</v>
      </c>
      <c r="C26" s="101"/>
      <c r="D26" s="101"/>
      <c r="E26" s="101"/>
      <c r="F26" s="101"/>
      <c r="G26" s="101"/>
      <c r="H26" s="108"/>
    </row>
    <row r="27" spans="1:8" s="100" customFormat="1" ht="9" hidden="1" customHeight="1" x14ac:dyDescent="0.3">
      <c r="A27" s="101">
        <f>'Criteria Ranking and Weighting'!A25</f>
        <v>0</v>
      </c>
      <c r="B27" s="101">
        <f>'Criteria Ranking and Weighting'!B25</f>
        <v>0</v>
      </c>
      <c r="C27" s="101"/>
      <c r="D27" s="101"/>
      <c r="E27" s="101"/>
      <c r="F27" s="101"/>
      <c r="G27" s="101"/>
      <c r="H27" s="108"/>
    </row>
    <row r="28" spans="1:8" s="100" customFormat="1" ht="25.2" hidden="1" customHeight="1" x14ac:dyDescent="0.3">
      <c r="A28" s="101">
        <f>'Criteria Ranking and Weighting'!A26</f>
        <v>0</v>
      </c>
      <c r="B28" s="101">
        <f>'Criteria Ranking and Weighting'!B26</f>
        <v>0</v>
      </c>
      <c r="C28" s="101"/>
      <c r="D28" s="101"/>
      <c r="E28" s="101"/>
      <c r="F28" s="101"/>
      <c r="G28" s="101"/>
      <c r="H28" s="108"/>
    </row>
    <row r="29" spans="1:8" x14ac:dyDescent="0.3">
      <c r="A29" s="107"/>
      <c r="B29" s="107"/>
      <c r="C29" s="107"/>
      <c r="D29" s="107"/>
      <c r="E29" s="107"/>
      <c r="F29" s="107"/>
      <c r="G29" s="107"/>
      <c r="H29" s="107"/>
    </row>
    <row r="30" spans="1:8" x14ac:dyDescent="0.3">
      <c r="A30" s="107"/>
      <c r="B30" s="107"/>
      <c r="C30" s="107"/>
      <c r="D30" s="107"/>
      <c r="E30" s="107"/>
      <c r="F30" s="107"/>
      <c r="G30" s="107"/>
      <c r="H30" s="107"/>
    </row>
  </sheetData>
  <mergeCells count="4">
    <mergeCell ref="C2:G2"/>
    <mergeCell ref="B2:B3"/>
    <mergeCell ref="A2:A3"/>
    <mergeCell ref="A1:G1"/>
  </mergeCells>
  <phoneticPr fontId="11" type="noConversion"/>
  <printOptions horizontalCentered="1"/>
  <pageMargins left="0.75" right="0.75" top="1" bottom="1" header="0.5" footer="0.5"/>
  <pageSetup scale="5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103"/>
  <sheetViews>
    <sheetView zoomScale="60" zoomScaleNormal="60" workbookViewId="0">
      <pane xSplit="2" ySplit="3" topLeftCell="C4" activePane="bottomRight" state="frozen"/>
      <selection pane="topRight" activeCell="J1" sqref="J1"/>
      <selection pane="bottomLeft" activeCell="A4" sqref="A4"/>
      <selection pane="bottomRight"/>
    </sheetView>
  </sheetViews>
  <sheetFormatPr defaultColWidth="9.109375" defaultRowHeight="17.399999999999999" x14ac:dyDescent="0.25"/>
  <cols>
    <col min="1" max="1" width="34.21875" style="38" customWidth="1"/>
    <col min="2" max="2" width="9.5546875" style="37" bestFit="1" customWidth="1"/>
    <col min="3" max="3" width="9.33203125" style="40" bestFit="1" customWidth="1"/>
    <col min="4" max="5" width="9.33203125" style="40" customWidth="1"/>
    <col min="6" max="6" width="9.33203125" style="116" customWidth="1"/>
    <col min="7" max="7" width="9.33203125" style="40" customWidth="1"/>
    <col min="8" max="8" width="9.33203125" style="116" customWidth="1"/>
    <col min="9" max="10" width="9.33203125" style="40" customWidth="1"/>
    <col min="11" max="11" width="9.109375" style="40" bestFit="1"/>
    <col min="12" max="15" width="9.33203125" style="116" customWidth="1"/>
    <col min="16" max="26" width="9.33203125" style="40" customWidth="1"/>
    <col min="27" max="27" width="9.109375" style="33" customWidth="1"/>
    <col min="28" max="28" width="14.33203125" style="33" customWidth="1"/>
    <col min="29" max="29" width="18.5546875" style="33" customWidth="1"/>
    <col min="30" max="30" width="16" style="38" customWidth="1"/>
    <col min="31" max="31" width="51.6640625" style="38" customWidth="1"/>
    <col min="32" max="32" width="24.109375" style="38" customWidth="1"/>
    <col min="33" max="16384" width="9.109375" style="38"/>
  </cols>
  <sheetData>
    <row r="1" spans="1:33" s="43" customFormat="1" ht="157.19999999999999" x14ac:dyDescent="0.25">
      <c r="A1" s="41"/>
      <c r="B1" s="42" t="s">
        <v>38</v>
      </c>
      <c r="C1" s="45" t="str">
        <f>'Criteria Ranking and Weighting'!C2</f>
        <v>ANC Performance</v>
      </c>
      <c r="D1" s="112" t="str">
        <f>'Criteria Ranking and Weighting'!D2</f>
        <v>Audio</v>
      </c>
      <c r="E1" s="45" t="str">
        <f>'Criteria Ranking and Weighting'!E2</f>
        <v>Voice Pick Up</v>
      </c>
      <c r="F1" s="112" t="str">
        <f>'Criteria Ranking and Weighting'!F2</f>
        <v>Physical Size (Wearability)</v>
      </c>
      <c r="G1" s="45" t="str">
        <f>'Criteria Ranking and Weighting'!G2</f>
        <v>Battery Life (Wearability)</v>
      </c>
      <c r="H1" s="112" t="str">
        <f>'Criteria Ranking and Weighting'!H2</f>
        <v>Comfort (Wearability)</v>
      </c>
      <c r="I1" s="45" t="str">
        <f>'Criteria Ranking and Weighting'!I2</f>
        <v>Stability / Fit (Wearability)</v>
      </c>
      <c r="J1" s="45" t="str">
        <f>'Criteria Ranking and Weighting'!J2</f>
        <v>UX - On Product Vol UI</v>
      </c>
      <c r="K1" s="45" t="str">
        <f>'Criteria Ranking and Weighting'!K2</f>
        <v xml:space="preserve">UX - New Features </v>
      </c>
      <c r="L1" s="112" t="str">
        <f>'Criteria Ranking and Weighting'!L2</f>
        <v>Aesthetics / ID</v>
      </c>
      <c r="M1" s="112" t="str">
        <f>'Criteria Ranking and Weighting'!M2</f>
        <v>Development Time</v>
      </c>
      <c r="N1" s="112" t="str">
        <f>'Criteria Ranking and Weighting'!N2</f>
        <v>Development Cost</v>
      </c>
      <c r="O1" s="112" t="str">
        <f>'Criteria Ranking and Weighting'!O2</f>
        <v>Product Cost</v>
      </c>
      <c r="P1" s="56" t="str">
        <f>'Criteria Ranking and Weighting'!P2</f>
        <v>Sets up Next Product in Portfolio</v>
      </c>
      <c r="Q1" s="56" t="str">
        <f>'Criteria Ranking and Weighting'!Q2</f>
        <v/>
      </c>
      <c r="R1" s="56" t="str">
        <f>'Criteria Ranking and Weighting'!R2</f>
        <v/>
      </c>
      <c r="S1" s="56" t="str">
        <f>'Criteria Ranking and Weighting'!S2</f>
        <v/>
      </c>
      <c r="T1" s="56" t="str">
        <f>'Criteria Ranking and Weighting'!T2</f>
        <v/>
      </c>
      <c r="U1" s="56" t="str">
        <f>'Criteria Ranking and Weighting'!U2</f>
        <v/>
      </c>
      <c r="V1" s="56" t="str">
        <f>'Criteria Ranking and Weighting'!V2</f>
        <v/>
      </c>
      <c r="W1" s="56" t="str">
        <f>'Criteria Ranking and Weighting'!W2</f>
        <v/>
      </c>
      <c r="X1" s="56" t="str">
        <f>'Criteria Ranking and Weighting'!X2</f>
        <v/>
      </c>
      <c r="Y1" s="56" t="str">
        <f>'Criteria Ranking and Weighting'!Y2</f>
        <v/>
      </c>
      <c r="Z1" s="56" t="str">
        <f>'Criteria Ranking and Weighting'!Z2</f>
        <v/>
      </c>
    </row>
    <row r="2" spans="1:33" s="23" customFormat="1" x14ac:dyDescent="0.3">
      <c r="A2" s="30"/>
      <c r="B2" s="31" t="s">
        <v>42</v>
      </c>
      <c r="C2" s="32">
        <f ca="1">'Criteria Ranking and Weighting'!C28</f>
        <v>12</v>
      </c>
      <c r="D2" s="32">
        <f ca="1">'Criteria Ranking and Weighting'!D28</f>
        <v>7</v>
      </c>
      <c r="E2" s="32">
        <f ca="1">'Criteria Ranking and Weighting'!E28</f>
        <v>5</v>
      </c>
      <c r="F2" s="113">
        <f ca="1">'Criteria Ranking and Weighting'!F28</f>
        <v>4</v>
      </c>
      <c r="G2" s="32">
        <f ca="1">'Criteria Ranking and Weighting'!G28</f>
        <v>10</v>
      </c>
      <c r="H2" s="113">
        <f ca="1">'Criteria Ranking and Weighting'!H28</f>
        <v>3</v>
      </c>
      <c r="I2" s="32">
        <f ca="1">'Criteria Ranking and Weighting'!I28</f>
        <v>2</v>
      </c>
      <c r="J2" s="32">
        <f ca="1">'Criteria Ranking and Weighting'!J28</f>
        <v>14</v>
      </c>
      <c r="K2" s="32">
        <f ca="1">'Criteria Ranking and Weighting'!K28</f>
        <v>11</v>
      </c>
      <c r="L2" s="113">
        <f ca="1">'Criteria Ranking and Weighting'!L28</f>
        <v>8</v>
      </c>
      <c r="M2" s="113">
        <f ca="1">'Criteria Ranking and Weighting'!M28</f>
        <v>6</v>
      </c>
      <c r="N2" s="113">
        <f ca="1">'Criteria Ranking and Weighting'!N28</f>
        <v>9</v>
      </c>
      <c r="O2" s="113">
        <f ca="1">'Criteria Ranking and Weighting'!O28</f>
        <v>1</v>
      </c>
      <c r="P2" s="32">
        <f ca="1">'Criteria Ranking and Weighting'!P28</f>
        <v>13</v>
      </c>
      <c r="Q2" s="32" t="str">
        <f>'Criteria Ranking and Weighting'!Q28</f>
        <v/>
      </c>
      <c r="R2" s="32" t="str">
        <f>'Criteria Ranking and Weighting'!R28</f>
        <v/>
      </c>
      <c r="S2" s="32" t="str">
        <f>'Criteria Ranking and Weighting'!S28</f>
        <v/>
      </c>
      <c r="T2" s="32" t="str">
        <f>'Criteria Ranking and Weighting'!T28</f>
        <v/>
      </c>
      <c r="U2" s="32" t="str">
        <f>'Criteria Ranking and Weighting'!U28</f>
        <v/>
      </c>
      <c r="V2" s="32" t="str">
        <f>'Criteria Ranking and Weighting'!V28</f>
        <v/>
      </c>
      <c r="W2" s="32" t="str">
        <f>'Criteria Ranking and Weighting'!W28</f>
        <v/>
      </c>
      <c r="X2" s="32" t="str">
        <f>'Criteria Ranking and Weighting'!X28</f>
        <v/>
      </c>
      <c r="Y2" s="32" t="str">
        <f>'Criteria Ranking and Weighting'!Y28</f>
        <v/>
      </c>
      <c r="Z2" s="32" t="str">
        <f>'Criteria Ranking and Weighting'!Z28</f>
        <v/>
      </c>
      <c r="AA2" s="33"/>
      <c r="AB2" s="33"/>
      <c r="AC2" s="33"/>
      <c r="AF2" s="51" t="s">
        <v>43</v>
      </c>
      <c r="AG2" s="23">
        <f ca="1">COUNT(AD4:AD103)</f>
        <v>5</v>
      </c>
    </row>
    <row r="3" spans="1:33" s="33" customFormat="1" ht="52.2" x14ac:dyDescent="0.3">
      <c r="A3" s="34" t="s">
        <v>44</v>
      </c>
      <c r="B3" s="33" t="s">
        <v>45</v>
      </c>
      <c r="C3" s="46">
        <f ca="1">'Criteria Ranking and Weighting'!C29</f>
        <v>2.197802197802198E-2</v>
      </c>
      <c r="D3" s="46">
        <f ca="1">'Criteria Ranking and Weighting'!D29</f>
        <v>7.6923076923076927E-2</v>
      </c>
      <c r="E3" s="46">
        <f ca="1">'Criteria Ranking and Weighting'!E29</f>
        <v>9.3406593406593408E-2</v>
      </c>
      <c r="F3" s="114">
        <f ca="1">'Criteria Ranking and Weighting'!F29</f>
        <v>9.8901098901098897E-2</v>
      </c>
      <c r="G3" s="46">
        <f ca="1">'Criteria Ranking and Weighting'!G29</f>
        <v>4.3956043956043959E-2</v>
      </c>
      <c r="H3" s="114">
        <f ca="1">'Criteria Ranking and Weighting'!H29</f>
        <v>0.11538461538461539</v>
      </c>
      <c r="I3" s="46">
        <f ca="1">'Criteria Ranking and Weighting'!I29</f>
        <v>0.12637362637362637</v>
      </c>
      <c r="J3" s="46">
        <f ca="1">'Criteria Ranking and Weighting'!J29</f>
        <v>1.098901098901099E-2</v>
      </c>
      <c r="K3" s="46">
        <f ca="1">'Criteria Ranking and Weighting'!K29</f>
        <v>3.8461538461538464E-2</v>
      </c>
      <c r="L3" s="114">
        <f ca="1">'Criteria Ranking and Weighting'!L29</f>
        <v>7.1428571428571425E-2</v>
      </c>
      <c r="M3" s="114">
        <f ca="1">'Criteria Ranking and Weighting'!M29</f>
        <v>8.2417582417582416E-2</v>
      </c>
      <c r="N3" s="114">
        <f ca="1">'Criteria Ranking and Weighting'!N29</f>
        <v>6.5934065934065936E-2</v>
      </c>
      <c r="O3" s="114">
        <f ca="1">'Criteria Ranking and Weighting'!O29</f>
        <v>0.13736263736263737</v>
      </c>
      <c r="P3" s="46">
        <f ca="1">'Criteria Ranking and Weighting'!P29</f>
        <v>1.6483516483516484E-2</v>
      </c>
      <c r="Q3" s="46" t="str">
        <f>'Criteria Ranking and Weighting'!Q29</f>
        <v/>
      </c>
      <c r="R3" s="46" t="str">
        <f>'Criteria Ranking and Weighting'!R29</f>
        <v/>
      </c>
      <c r="S3" s="46" t="str">
        <f>'Criteria Ranking and Weighting'!S29</f>
        <v/>
      </c>
      <c r="T3" s="46" t="str">
        <f>'Criteria Ranking and Weighting'!T29</f>
        <v/>
      </c>
      <c r="U3" s="46" t="str">
        <f>'Criteria Ranking and Weighting'!U29</f>
        <v/>
      </c>
      <c r="V3" s="46" t="str">
        <f>'Criteria Ranking and Weighting'!V29</f>
        <v/>
      </c>
      <c r="W3" s="46" t="str">
        <f>'Criteria Ranking and Weighting'!W29</f>
        <v/>
      </c>
      <c r="X3" s="46" t="str">
        <f>'Criteria Ranking and Weighting'!X29</f>
        <v/>
      </c>
      <c r="Y3" s="46" t="str">
        <f>'Criteria Ranking and Weighting'!Y29</f>
        <v/>
      </c>
      <c r="Z3" s="46" t="str">
        <f>'Criteria Ranking and Weighting'!Z29</f>
        <v/>
      </c>
      <c r="AA3" s="33" t="s">
        <v>46</v>
      </c>
      <c r="AB3" s="33" t="s">
        <v>47</v>
      </c>
      <c r="AC3" s="33" t="s">
        <v>48</v>
      </c>
      <c r="AD3" s="33" t="s">
        <v>49</v>
      </c>
      <c r="AE3" s="33" t="s">
        <v>21</v>
      </c>
    </row>
    <row r="4" spans="1:33" s="35" customFormat="1" ht="95.1" customHeight="1" x14ac:dyDescent="0.25">
      <c r="A4" s="122" t="s">
        <v>169</v>
      </c>
      <c r="B4" s="39"/>
      <c r="C4" s="37">
        <v>4</v>
      </c>
      <c r="D4" s="37">
        <v>4</v>
      </c>
      <c r="E4" s="37">
        <v>4</v>
      </c>
      <c r="F4" s="115">
        <v>3</v>
      </c>
      <c r="G4" s="37">
        <v>4</v>
      </c>
      <c r="H4" s="115">
        <v>3</v>
      </c>
      <c r="I4" s="37">
        <v>4</v>
      </c>
      <c r="J4" s="37">
        <v>4</v>
      </c>
      <c r="K4" s="37">
        <v>5</v>
      </c>
      <c r="L4" s="115">
        <v>3</v>
      </c>
      <c r="M4" s="115">
        <v>4</v>
      </c>
      <c r="N4" s="115">
        <v>3</v>
      </c>
      <c r="O4" s="115">
        <v>4</v>
      </c>
      <c r="P4" s="37">
        <v>4</v>
      </c>
      <c r="Q4" s="37"/>
      <c r="R4" s="37"/>
      <c r="S4" s="37"/>
      <c r="T4" s="37"/>
      <c r="U4" s="37"/>
      <c r="V4" s="37"/>
      <c r="W4" s="37"/>
      <c r="X4" s="37"/>
      <c r="Y4" s="37"/>
      <c r="Z4" s="37"/>
      <c r="AA4" s="33">
        <f>IF(A4&lt;&gt;"",SUM(C4:Z4),"")</f>
        <v>53</v>
      </c>
      <c r="AB4" s="52">
        <f ca="1">IF(A4&lt;&gt;"",SUMPRODUCT(C4:Z4,$C$3:$Z$3),"")</f>
        <v>3.6868131868131875</v>
      </c>
      <c r="AC4" s="33">
        <f>IF(A4&lt;&gt;"",RANK(AA4,$AA$4:$AA$103),"")</f>
        <v>1</v>
      </c>
      <c r="AD4" s="33">
        <f ca="1">IF(A4&lt;&gt;"",RANK(AB4,$AB$4:$AB$103),"")</f>
        <v>1</v>
      </c>
      <c r="AE4" s="38"/>
    </row>
    <row r="5" spans="1:33" s="35" customFormat="1" ht="95.55" customHeight="1" x14ac:dyDescent="0.25">
      <c r="A5" s="122" t="s">
        <v>167</v>
      </c>
      <c r="B5" s="39"/>
      <c r="C5" s="37">
        <v>3</v>
      </c>
      <c r="D5" s="37">
        <v>4</v>
      </c>
      <c r="E5" s="37">
        <v>4</v>
      </c>
      <c r="F5" s="115">
        <v>3</v>
      </c>
      <c r="G5" s="37">
        <v>4</v>
      </c>
      <c r="H5" s="115">
        <v>3</v>
      </c>
      <c r="I5" s="37">
        <v>4</v>
      </c>
      <c r="J5" s="37">
        <v>4</v>
      </c>
      <c r="K5" s="37">
        <v>3</v>
      </c>
      <c r="L5" s="115">
        <v>3</v>
      </c>
      <c r="M5" s="115">
        <v>5</v>
      </c>
      <c r="N5" s="115">
        <v>3</v>
      </c>
      <c r="O5" s="115">
        <v>4</v>
      </c>
      <c r="P5" s="37">
        <v>3</v>
      </c>
      <c r="Q5" s="37"/>
      <c r="R5" s="37"/>
      <c r="S5" s="37"/>
      <c r="T5" s="37"/>
      <c r="U5" s="37"/>
      <c r="V5" s="37"/>
      <c r="W5" s="37"/>
      <c r="X5" s="37"/>
      <c r="Y5" s="37"/>
      <c r="Z5" s="37"/>
      <c r="AA5" s="33">
        <f t="shared" ref="AA5:AA68" si="0">IF(A5&lt;&gt;"",SUM(C5:Z5),"")</f>
        <v>50</v>
      </c>
      <c r="AB5" s="52">
        <f t="shared" ref="AB5:AB68" ca="1" si="1">IF(A5&lt;&gt;"",SUMPRODUCT(C5:Z5,$C$3:$Z$3),"")</f>
        <v>3.6538461538461542</v>
      </c>
      <c r="AC5" s="33">
        <f t="shared" ref="AC5:AC68" si="2">IF(A5&lt;&gt;"",RANK(AA5,$AA$4:$AA$103),"")</f>
        <v>3</v>
      </c>
      <c r="AD5" s="33">
        <f t="shared" ref="AD5:AD68" ca="1" si="3">IF(A5&lt;&gt;"",RANK(AB5,$AB$4:$AB$103),"")</f>
        <v>3</v>
      </c>
      <c r="AE5" s="38"/>
    </row>
    <row r="6" spans="1:33" s="35" customFormat="1" ht="96.6" customHeight="1" x14ac:dyDescent="0.25">
      <c r="A6" s="122" t="s">
        <v>168</v>
      </c>
      <c r="B6" s="39"/>
      <c r="C6" s="37">
        <v>3</v>
      </c>
      <c r="D6" s="37">
        <v>4</v>
      </c>
      <c r="E6" s="37">
        <v>4</v>
      </c>
      <c r="F6" s="115">
        <v>4</v>
      </c>
      <c r="G6" s="37">
        <v>5</v>
      </c>
      <c r="H6" s="115">
        <v>5</v>
      </c>
      <c r="I6" s="37">
        <v>5</v>
      </c>
      <c r="J6" s="37">
        <v>4</v>
      </c>
      <c r="K6" s="37">
        <v>3</v>
      </c>
      <c r="L6" s="115">
        <v>5</v>
      </c>
      <c r="M6" s="115">
        <v>1</v>
      </c>
      <c r="N6" s="115">
        <v>3</v>
      </c>
      <c r="O6" s="115">
        <v>1</v>
      </c>
      <c r="P6" s="37">
        <v>1</v>
      </c>
      <c r="Q6" s="37"/>
      <c r="R6" s="37"/>
      <c r="S6" s="37"/>
      <c r="T6" s="37"/>
      <c r="U6" s="37"/>
      <c r="V6" s="37"/>
      <c r="W6" s="37"/>
      <c r="X6" s="37"/>
      <c r="Y6" s="37"/>
      <c r="Z6" s="37"/>
      <c r="AA6" s="33">
        <f t="shared" si="0"/>
        <v>48</v>
      </c>
      <c r="AB6" s="52">
        <f t="shared" ca="1" si="1"/>
        <v>3.5219780219780223</v>
      </c>
      <c r="AC6" s="33">
        <f t="shared" si="2"/>
        <v>4</v>
      </c>
      <c r="AD6" s="33">
        <f t="shared" ca="1" si="3"/>
        <v>5</v>
      </c>
      <c r="AE6" s="38"/>
    </row>
    <row r="7" spans="1:33" s="35" customFormat="1" ht="99" customHeight="1" x14ac:dyDescent="0.25">
      <c r="A7" s="122" t="s">
        <v>170</v>
      </c>
      <c r="B7" s="39"/>
      <c r="C7" s="37">
        <v>3</v>
      </c>
      <c r="D7" s="37">
        <v>4</v>
      </c>
      <c r="E7" s="37">
        <v>4</v>
      </c>
      <c r="F7" s="115">
        <v>3</v>
      </c>
      <c r="G7" s="37">
        <v>4</v>
      </c>
      <c r="H7" s="115">
        <v>4</v>
      </c>
      <c r="I7" s="37">
        <v>5</v>
      </c>
      <c r="J7" s="37">
        <v>4</v>
      </c>
      <c r="K7" s="37">
        <v>5</v>
      </c>
      <c r="L7" s="115">
        <v>3</v>
      </c>
      <c r="M7" s="115">
        <v>1</v>
      </c>
      <c r="N7" s="115">
        <v>3</v>
      </c>
      <c r="O7" s="115">
        <v>4</v>
      </c>
      <c r="P7" s="37">
        <v>4</v>
      </c>
      <c r="Q7" s="37"/>
      <c r="R7" s="37"/>
      <c r="S7" s="37"/>
      <c r="T7" s="37"/>
      <c r="U7" s="37"/>
      <c r="V7" s="37"/>
      <c r="W7" s="37"/>
      <c r="X7" s="37"/>
      <c r="Y7" s="37"/>
      <c r="Z7" s="37"/>
      <c r="AA7" s="33">
        <f t="shared" si="0"/>
        <v>51</v>
      </c>
      <c r="AB7" s="52">
        <f t="shared" ca="1" si="1"/>
        <v>3.6593406593406601</v>
      </c>
      <c r="AC7" s="33">
        <f t="shared" si="2"/>
        <v>2</v>
      </c>
      <c r="AD7" s="33">
        <f t="shared" ca="1" si="3"/>
        <v>2</v>
      </c>
      <c r="AE7" s="122" t="s">
        <v>152</v>
      </c>
    </row>
    <row r="8" spans="1:33" ht="69.599999999999994" x14ac:dyDescent="0.25">
      <c r="A8" s="122" t="s">
        <v>171</v>
      </c>
      <c r="B8" s="36"/>
      <c r="C8" s="37">
        <v>3</v>
      </c>
      <c r="D8" s="37">
        <v>4</v>
      </c>
      <c r="E8" s="37">
        <v>4</v>
      </c>
      <c r="F8" s="115">
        <v>3</v>
      </c>
      <c r="G8" s="37">
        <v>4</v>
      </c>
      <c r="H8" s="115">
        <v>4</v>
      </c>
      <c r="I8" s="37">
        <v>5</v>
      </c>
      <c r="J8" s="37">
        <v>4</v>
      </c>
      <c r="K8" s="37">
        <v>3</v>
      </c>
      <c r="L8" s="115">
        <v>3</v>
      </c>
      <c r="M8" s="115">
        <v>1</v>
      </c>
      <c r="N8" s="115">
        <v>3</v>
      </c>
      <c r="O8" s="115">
        <v>4</v>
      </c>
      <c r="P8" s="37">
        <v>3</v>
      </c>
      <c r="Q8" s="37"/>
      <c r="R8" s="37"/>
      <c r="S8" s="37"/>
      <c r="T8" s="37"/>
      <c r="U8" s="37"/>
      <c r="V8" s="37"/>
      <c r="W8" s="37"/>
      <c r="X8" s="37"/>
      <c r="Y8" s="37"/>
      <c r="Z8" s="37"/>
      <c r="AA8" s="33">
        <f t="shared" ref="AA8" si="4">IF(A8&lt;&gt;"",SUM(C8:Z8),"")</f>
        <v>48</v>
      </c>
      <c r="AB8" s="52">
        <f t="shared" ref="AB8" ca="1" si="5">IF(A8&lt;&gt;"",SUMPRODUCT(C8:Z8,$C$3:$Z$3),"")</f>
        <v>3.5659340659340666</v>
      </c>
      <c r="AC8" s="33">
        <f t="shared" ref="AC8" si="6">IF(A8&lt;&gt;"",RANK(AA8,$AA$4:$AA$103),"")</f>
        <v>4</v>
      </c>
      <c r="AD8" s="33">
        <f t="shared" ref="AD8" ca="1" si="7">IF(A8&lt;&gt;"",RANK(AB8,$AB$4:$AB$103),"")</f>
        <v>4</v>
      </c>
      <c r="AE8" s="38" t="s">
        <v>153</v>
      </c>
    </row>
    <row r="9" spans="1:33" s="35" customFormat="1" x14ac:dyDescent="0.25">
      <c r="A9"/>
      <c r="B9" s="37"/>
      <c r="C9" s="37"/>
      <c r="D9" s="37"/>
      <c r="E9" s="37"/>
      <c r="F9" s="115"/>
      <c r="G9" s="37"/>
      <c r="H9" s="115"/>
      <c r="I9" s="37"/>
      <c r="J9" s="37"/>
      <c r="K9" s="37"/>
      <c r="L9" s="115"/>
      <c r="M9" s="115"/>
      <c r="N9" s="115"/>
      <c r="O9" s="115"/>
      <c r="P9" s="37"/>
      <c r="Q9" s="37"/>
      <c r="R9" s="37"/>
      <c r="S9" s="37"/>
      <c r="T9" s="37"/>
      <c r="U9" s="37"/>
      <c r="V9" s="37"/>
      <c r="W9" s="37"/>
      <c r="X9" s="37"/>
      <c r="Y9" s="37"/>
      <c r="Z9" s="37"/>
      <c r="AA9" s="33" t="str">
        <f t="shared" si="0"/>
        <v/>
      </c>
      <c r="AB9" s="52" t="str">
        <f t="shared" si="1"/>
        <v/>
      </c>
      <c r="AC9" s="33" t="str">
        <f t="shared" si="2"/>
        <v/>
      </c>
      <c r="AD9" s="33" t="str">
        <f t="shared" si="3"/>
        <v/>
      </c>
    </row>
    <row r="10" spans="1:33" s="35" customFormat="1" x14ac:dyDescent="0.3">
      <c r="A10" s="23"/>
      <c r="B10" s="37"/>
      <c r="C10" s="37"/>
      <c r="D10" s="37"/>
      <c r="E10" s="37"/>
      <c r="F10" s="115"/>
      <c r="G10" s="37"/>
      <c r="H10" s="115"/>
      <c r="I10" s="37"/>
      <c r="J10" s="37"/>
      <c r="K10" s="37"/>
      <c r="L10" s="115"/>
      <c r="M10" s="115"/>
      <c r="N10" s="115"/>
      <c r="O10" s="115"/>
      <c r="P10" s="37"/>
      <c r="Q10" s="37"/>
      <c r="R10" s="37"/>
      <c r="S10" s="37"/>
      <c r="T10" s="37"/>
      <c r="U10" s="37"/>
      <c r="V10" s="37"/>
      <c r="W10" s="37"/>
      <c r="X10" s="37"/>
      <c r="Y10" s="37"/>
      <c r="Z10" s="37"/>
      <c r="AA10" s="33" t="str">
        <f t="shared" si="0"/>
        <v/>
      </c>
      <c r="AB10" s="52" t="str">
        <f t="shared" si="1"/>
        <v/>
      </c>
      <c r="AC10" s="33" t="str">
        <f t="shared" si="2"/>
        <v/>
      </c>
      <c r="AD10" s="33" t="str">
        <f t="shared" si="3"/>
        <v/>
      </c>
    </row>
    <row r="11" spans="1:33" s="35" customFormat="1" x14ac:dyDescent="0.3">
      <c r="A11" s="23"/>
      <c r="B11" s="36"/>
      <c r="C11" s="37"/>
      <c r="D11" s="37"/>
      <c r="E11" s="37"/>
      <c r="F11" s="115"/>
      <c r="G11" s="37"/>
      <c r="H11" s="115"/>
      <c r="I11" s="37"/>
      <c r="J11" s="37"/>
      <c r="K11" s="37"/>
      <c r="L11" s="115"/>
      <c r="M11" s="115"/>
      <c r="N11" s="115"/>
      <c r="O11" s="115"/>
      <c r="P11" s="37"/>
      <c r="Q11" s="37"/>
      <c r="R11" s="37"/>
      <c r="S11" s="37"/>
      <c r="T11" s="37"/>
      <c r="U11" s="37"/>
      <c r="V11" s="37"/>
      <c r="W11" s="37"/>
      <c r="X11" s="37"/>
      <c r="Y11" s="37"/>
      <c r="Z11" s="37"/>
      <c r="AA11" s="33" t="str">
        <f t="shared" si="0"/>
        <v/>
      </c>
      <c r="AB11" s="52" t="str">
        <f t="shared" si="1"/>
        <v/>
      </c>
      <c r="AC11" s="33" t="str">
        <f t="shared" si="2"/>
        <v/>
      </c>
      <c r="AD11" s="33" t="str">
        <f t="shared" si="3"/>
        <v/>
      </c>
    </row>
    <row r="12" spans="1:33" x14ac:dyDescent="0.3">
      <c r="A12" s="23"/>
      <c r="C12" s="37"/>
      <c r="D12" s="37"/>
      <c r="E12" s="37"/>
      <c r="F12" s="115"/>
      <c r="G12" s="37"/>
      <c r="H12" s="115"/>
      <c r="I12" s="37"/>
      <c r="J12" s="37"/>
      <c r="K12" s="37"/>
      <c r="L12" s="115"/>
      <c r="M12" s="115"/>
      <c r="N12" s="115"/>
      <c r="O12" s="115"/>
      <c r="P12" s="37"/>
      <c r="Q12" s="37"/>
      <c r="R12" s="37"/>
      <c r="S12" s="37"/>
      <c r="T12" s="37"/>
      <c r="U12" s="37"/>
      <c r="V12" s="37"/>
      <c r="W12" s="37"/>
      <c r="X12" s="37"/>
      <c r="Y12" s="37"/>
      <c r="Z12" s="37"/>
      <c r="AA12" s="33" t="str">
        <f t="shared" si="0"/>
        <v/>
      </c>
      <c r="AB12" s="52" t="str">
        <f t="shared" si="1"/>
        <v/>
      </c>
      <c r="AC12" s="33" t="str">
        <f t="shared" si="2"/>
        <v/>
      </c>
      <c r="AD12" s="33" t="str">
        <f t="shared" si="3"/>
        <v/>
      </c>
    </row>
    <row r="13" spans="1:33" x14ac:dyDescent="0.3">
      <c r="A13" s="23"/>
      <c r="B13" s="36"/>
      <c r="C13" s="37"/>
      <c r="D13" s="37"/>
      <c r="E13" s="37"/>
      <c r="F13" s="115"/>
      <c r="G13" s="37"/>
      <c r="H13" s="115"/>
      <c r="I13" s="37"/>
      <c r="J13" s="37"/>
      <c r="K13" s="37"/>
      <c r="L13" s="115"/>
      <c r="M13" s="115"/>
      <c r="N13" s="115"/>
      <c r="O13" s="115"/>
      <c r="P13" s="37"/>
      <c r="Q13" s="37"/>
      <c r="R13" s="37"/>
      <c r="S13" s="37"/>
      <c r="T13" s="37"/>
      <c r="U13" s="37"/>
      <c r="V13" s="37"/>
      <c r="W13" s="37"/>
      <c r="X13" s="37"/>
      <c r="Y13" s="37"/>
      <c r="Z13" s="37"/>
      <c r="AA13" s="33" t="str">
        <f t="shared" si="0"/>
        <v/>
      </c>
      <c r="AB13" s="52" t="str">
        <f t="shared" si="1"/>
        <v/>
      </c>
      <c r="AC13" s="33" t="str">
        <f t="shared" si="2"/>
        <v/>
      </c>
      <c r="AD13" s="33" t="str">
        <f t="shared" si="3"/>
        <v/>
      </c>
    </row>
    <row r="14" spans="1:33" x14ac:dyDescent="0.3">
      <c r="A14" s="23"/>
      <c r="B14" s="36"/>
      <c r="C14" s="37"/>
      <c r="D14" s="37"/>
      <c r="E14" s="37"/>
      <c r="F14" s="115"/>
      <c r="G14" s="37"/>
      <c r="H14" s="115"/>
      <c r="I14" s="37"/>
      <c r="J14" s="37"/>
      <c r="K14" s="37"/>
      <c r="L14" s="115"/>
      <c r="M14" s="115"/>
      <c r="N14" s="115"/>
      <c r="O14" s="115"/>
      <c r="P14" s="37"/>
      <c r="Q14" s="37"/>
      <c r="R14" s="37"/>
      <c r="S14" s="37"/>
      <c r="T14" s="37"/>
      <c r="U14" s="37"/>
      <c r="V14" s="37"/>
      <c r="W14" s="37"/>
      <c r="X14" s="37"/>
      <c r="Y14" s="37"/>
      <c r="Z14" s="37"/>
      <c r="AA14" s="33" t="str">
        <f t="shared" si="0"/>
        <v/>
      </c>
      <c r="AB14" s="52" t="str">
        <f t="shared" si="1"/>
        <v/>
      </c>
      <c r="AC14" s="33" t="str">
        <f t="shared" si="2"/>
        <v/>
      </c>
      <c r="AD14" s="33" t="str">
        <f t="shared" si="3"/>
        <v/>
      </c>
    </row>
    <row r="15" spans="1:33" x14ac:dyDescent="0.3">
      <c r="A15" s="23"/>
      <c r="B15" s="36"/>
      <c r="C15" s="37"/>
      <c r="D15" s="37"/>
      <c r="E15" s="37"/>
      <c r="F15" s="115"/>
      <c r="G15" s="37"/>
      <c r="H15" s="115"/>
      <c r="I15" s="37"/>
      <c r="J15" s="37"/>
      <c r="K15" s="37"/>
      <c r="L15" s="115"/>
      <c r="M15" s="115"/>
      <c r="N15" s="115"/>
      <c r="O15" s="115"/>
      <c r="P15" s="37"/>
      <c r="Q15" s="37"/>
      <c r="R15" s="37"/>
      <c r="S15" s="37"/>
      <c r="T15" s="37"/>
      <c r="U15" s="37"/>
      <c r="V15" s="37"/>
      <c r="W15" s="37"/>
      <c r="X15" s="37"/>
      <c r="Y15" s="37"/>
      <c r="Z15" s="37"/>
      <c r="AA15" s="33" t="str">
        <f t="shared" si="0"/>
        <v/>
      </c>
      <c r="AB15" s="52" t="str">
        <f t="shared" si="1"/>
        <v/>
      </c>
      <c r="AC15" s="33" t="str">
        <f t="shared" si="2"/>
        <v/>
      </c>
      <c r="AD15" s="33" t="str">
        <f t="shared" si="3"/>
        <v/>
      </c>
    </row>
    <row r="16" spans="1:33" x14ac:dyDescent="0.3">
      <c r="A16" s="23"/>
      <c r="B16" s="39"/>
      <c r="C16" s="37"/>
      <c r="D16" s="37"/>
      <c r="E16" s="37"/>
      <c r="F16" s="115"/>
      <c r="G16" s="37"/>
      <c r="H16" s="115"/>
      <c r="I16" s="37"/>
      <c r="J16" s="37"/>
      <c r="K16" s="37"/>
      <c r="L16" s="115"/>
      <c r="M16" s="115"/>
      <c r="N16" s="115"/>
      <c r="O16" s="115"/>
      <c r="P16" s="37"/>
      <c r="Q16" s="37"/>
      <c r="R16" s="37"/>
      <c r="S16" s="37"/>
      <c r="T16" s="37"/>
      <c r="U16" s="37"/>
      <c r="V16" s="37"/>
      <c r="W16" s="37"/>
      <c r="X16" s="37"/>
      <c r="Y16" s="37"/>
      <c r="Z16" s="37"/>
      <c r="AA16" s="33" t="str">
        <f t="shared" si="0"/>
        <v/>
      </c>
      <c r="AB16" s="52" t="str">
        <f t="shared" si="1"/>
        <v/>
      </c>
      <c r="AC16" s="33" t="str">
        <f t="shared" si="2"/>
        <v/>
      </c>
      <c r="AD16" s="33" t="str">
        <f t="shared" si="3"/>
        <v/>
      </c>
    </row>
    <row r="17" spans="1:30" x14ac:dyDescent="0.3">
      <c r="A17" s="23"/>
      <c r="B17" s="36"/>
      <c r="C17" s="37"/>
      <c r="D17" s="37"/>
      <c r="E17" s="37"/>
      <c r="F17" s="115"/>
      <c r="G17" s="37"/>
      <c r="H17" s="115"/>
      <c r="I17" s="37"/>
      <c r="J17" s="37"/>
      <c r="K17" s="37"/>
      <c r="L17" s="115"/>
      <c r="M17" s="115"/>
      <c r="N17" s="115"/>
      <c r="O17" s="115"/>
      <c r="P17" s="37"/>
      <c r="Q17" s="37"/>
      <c r="R17" s="37"/>
      <c r="S17" s="37"/>
      <c r="T17" s="37"/>
      <c r="U17" s="37"/>
      <c r="V17" s="37"/>
      <c r="W17" s="37"/>
      <c r="X17" s="37"/>
      <c r="Y17" s="37"/>
      <c r="Z17" s="37"/>
      <c r="AA17" s="33" t="str">
        <f t="shared" si="0"/>
        <v/>
      </c>
      <c r="AB17" s="52" t="str">
        <f t="shared" si="1"/>
        <v/>
      </c>
      <c r="AC17" s="33" t="str">
        <f t="shared" si="2"/>
        <v/>
      </c>
      <c r="AD17" s="33" t="str">
        <f t="shared" si="3"/>
        <v/>
      </c>
    </row>
    <row r="18" spans="1:30" x14ac:dyDescent="0.3">
      <c r="A18" s="23"/>
      <c r="C18" s="37"/>
      <c r="D18" s="37"/>
      <c r="E18" s="37"/>
      <c r="F18" s="115"/>
      <c r="G18" s="37"/>
      <c r="H18" s="115"/>
      <c r="I18" s="37"/>
      <c r="J18" s="37"/>
      <c r="K18" s="37"/>
      <c r="L18" s="115"/>
      <c r="M18" s="115"/>
      <c r="N18" s="115"/>
      <c r="O18" s="115"/>
      <c r="P18" s="37"/>
      <c r="Q18" s="37"/>
      <c r="R18" s="37"/>
      <c r="S18" s="37"/>
      <c r="T18" s="37"/>
      <c r="U18" s="37"/>
      <c r="V18" s="37"/>
      <c r="W18" s="37"/>
      <c r="X18" s="37"/>
      <c r="Y18" s="37"/>
      <c r="Z18" s="37"/>
      <c r="AA18" s="33" t="str">
        <f t="shared" si="0"/>
        <v/>
      </c>
      <c r="AB18" s="52" t="str">
        <f t="shared" si="1"/>
        <v/>
      </c>
      <c r="AC18" s="33" t="str">
        <f t="shared" si="2"/>
        <v/>
      </c>
      <c r="AD18" s="33" t="str">
        <f t="shared" si="3"/>
        <v/>
      </c>
    </row>
    <row r="19" spans="1:30" x14ac:dyDescent="0.3">
      <c r="A19" s="23"/>
      <c r="B19" s="39"/>
      <c r="C19" s="37"/>
      <c r="D19" s="37"/>
      <c r="E19" s="37"/>
      <c r="F19" s="115"/>
      <c r="G19" s="37"/>
      <c r="H19" s="115"/>
      <c r="I19" s="37"/>
      <c r="J19" s="37"/>
      <c r="K19" s="37"/>
      <c r="L19" s="115"/>
      <c r="M19" s="115"/>
      <c r="N19" s="115"/>
      <c r="O19" s="115"/>
      <c r="P19" s="37"/>
      <c r="Q19" s="37"/>
      <c r="R19" s="37"/>
      <c r="S19" s="37"/>
      <c r="T19" s="37"/>
      <c r="U19" s="37"/>
      <c r="V19" s="37"/>
      <c r="W19" s="37"/>
      <c r="X19" s="37"/>
      <c r="Y19" s="37"/>
      <c r="Z19" s="37"/>
      <c r="AA19" s="33" t="str">
        <f t="shared" si="0"/>
        <v/>
      </c>
      <c r="AB19" s="52" t="str">
        <f t="shared" si="1"/>
        <v/>
      </c>
      <c r="AC19" s="33" t="str">
        <f t="shared" si="2"/>
        <v/>
      </c>
      <c r="AD19" s="33" t="str">
        <f t="shared" si="3"/>
        <v/>
      </c>
    </row>
    <row r="20" spans="1:30" x14ac:dyDescent="0.3">
      <c r="A20" s="23"/>
      <c r="C20" s="37"/>
      <c r="D20" s="37"/>
      <c r="E20" s="37"/>
      <c r="F20" s="115"/>
      <c r="G20" s="37"/>
      <c r="H20" s="115"/>
      <c r="I20" s="37"/>
      <c r="J20" s="37"/>
      <c r="K20" s="37"/>
      <c r="L20" s="115"/>
      <c r="M20" s="115"/>
      <c r="N20" s="115"/>
      <c r="O20" s="115"/>
      <c r="P20" s="37"/>
      <c r="Q20" s="37"/>
      <c r="R20" s="37"/>
      <c r="S20" s="37"/>
      <c r="T20" s="37"/>
      <c r="U20" s="37"/>
      <c r="V20" s="37"/>
      <c r="W20" s="37"/>
      <c r="X20" s="37"/>
      <c r="Y20" s="37"/>
      <c r="Z20" s="37"/>
      <c r="AA20" s="33" t="str">
        <f t="shared" si="0"/>
        <v/>
      </c>
      <c r="AB20" s="52" t="str">
        <f t="shared" si="1"/>
        <v/>
      </c>
      <c r="AC20" s="33" t="str">
        <f t="shared" si="2"/>
        <v/>
      </c>
      <c r="AD20" s="33" t="str">
        <f t="shared" si="3"/>
        <v/>
      </c>
    </row>
    <row r="21" spans="1:30" x14ac:dyDescent="0.3">
      <c r="A21" s="23"/>
      <c r="B21" s="39"/>
      <c r="C21" s="37"/>
      <c r="D21" s="37"/>
      <c r="E21" s="37"/>
      <c r="F21" s="115"/>
      <c r="G21" s="37"/>
      <c r="H21" s="115"/>
      <c r="I21" s="37"/>
      <c r="J21" s="37"/>
      <c r="K21" s="37"/>
      <c r="L21" s="115"/>
      <c r="M21" s="115"/>
      <c r="N21" s="115"/>
      <c r="O21" s="115"/>
      <c r="P21" s="37"/>
      <c r="Q21" s="37"/>
      <c r="R21" s="37"/>
      <c r="S21" s="37"/>
      <c r="T21" s="37"/>
      <c r="U21" s="37"/>
      <c r="V21" s="37"/>
      <c r="W21" s="37"/>
      <c r="X21" s="37"/>
      <c r="Y21" s="37"/>
      <c r="Z21" s="37"/>
      <c r="AA21" s="33" t="str">
        <f t="shared" si="0"/>
        <v/>
      </c>
      <c r="AB21" s="52" t="str">
        <f t="shared" si="1"/>
        <v/>
      </c>
      <c r="AC21" s="33" t="str">
        <f t="shared" si="2"/>
        <v/>
      </c>
      <c r="AD21" s="33" t="str">
        <f t="shared" si="3"/>
        <v/>
      </c>
    </row>
    <row r="22" spans="1:30" x14ac:dyDescent="0.3">
      <c r="A22" s="23"/>
      <c r="C22" s="37"/>
      <c r="D22" s="37"/>
      <c r="E22" s="37"/>
      <c r="F22" s="115"/>
      <c r="G22" s="37"/>
      <c r="H22" s="115"/>
      <c r="I22" s="37"/>
      <c r="J22" s="37"/>
      <c r="K22" s="37"/>
      <c r="L22" s="115"/>
      <c r="M22" s="115"/>
      <c r="N22" s="115"/>
      <c r="O22" s="115"/>
      <c r="P22" s="37"/>
      <c r="Q22" s="37"/>
      <c r="R22" s="37"/>
      <c r="S22" s="37"/>
      <c r="T22" s="37"/>
      <c r="U22" s="37"/>
      <c r="V22" s="37"/>
      <c r="W22" s="37"/>
      <c r="X22" s="37"/>
      <c r="Y22" s="37"/>
      <c r="Z22" s="37"/>
      <c r="AA22" s="33" t="str">
        <f t="shared" si="0"/>
        <v/>
      </c>
      <c r="AB22" s="52" t="str">
        <f t="shared" si="1"/>
        <v/>
      </c>
      <c r="AC22" s="33" t="str">
        <f t="shared" si="2"/>
        <v/>
      </c>
      <c r="AD22" s="33" t="str">
        <f t="shared" si="3"/>
        <v/>
      </c>
    </row>
    <row r="23" spans="1:30" x14ac:dyDescent="0.3">
      <c r="A23" s="23"/>
      <c r="C23" s="37"/>
      <c r="D23" s="37"/>
      <c r="E23" s="37"/>
      <c r="F23" s="115"/>
      <c r="G23" s="37"/>
      <c r="H23" s="115"/>
      <c r="I23" s="37"/>
      <c r="J23" s="37"/>
      <c r="K23" s="37"/>
      <c r="L23" s="115"/>
      <c r="M23" s="115"/>
      <c r="N23" s="115"/>
      <c r="O23" s="115"/>
      <c r="P23" s="37"/>
      <c r="Q23" s="37"/>
      <c r="R23" s="37"/>
      <c r="S23" s="37"/>
      <c r="T23" s="37"/>
      <c r="U23" s="37"/>
      <c r="V23" s="37"/>
      <c r="W23" s="37"/>
      <c r="X23" s="37"/>
      <c r="Y23" s="37"/>
      <c r="Z23" s="37"/>
      <c r="AA23" s="33" t="str">
        <f t="shared" si="0"/>
        <v/>
      </c>
      <c r="AB23" s="52" t="str">
        <f t="shared" si="1"/>
        <v/>
      </c>
      <c r="AC23" s="33" t="str">
        <f t="shared" si="2"/>
        <v/>
      </c>
      <c r="AD23" s="33" t="str">
        <f t="shared" si="3"/>
        <v/>
      </c>
    </row>
    <row r="24" spans="1:30" x14ac:dyDescent="0.3">
      <c r="A24" s="23"/>
      <c r="B24" s="36"/>
      <c r="C24" s="37"/>
      <c r="D24" s="37"/>
      <c r="E24" s="37"/>
      <c r="F24" s="115"/>
      <c r="G24" s="37"/>
      <c r="H24" s="115"/>
      <c r="I24" s="37"/>
      <c r="J24" s="37"/>
      <c r="K24" s="37"/>
      <c r="L24" s="115"/>
      <c r="M24" s="115"/>
      <c r="N24" s="115"/>
      <c r="O24" s="115"/>
      <c r="P24" s="37"/>
      <c r="Q24" s="37"/>
      <c r="R24" s="37"/>
      <c r="S24" s="37"/>
      <c r="T24" s="37"/>
      <c r="U24" s="37"/>
      <c r="V24" s="37"/>
      <c r="W24" s="37"/>
      <c r="X24" s="37"/>
      <c r="Y24" s="37"/>
      <c r="Z24" s="37"/>
      <c r="AA24" s="33" t="str">
        <f t="shared" si="0"/>
        <v/>
      </c>
      <c r="AB24" s="52" t="str">
        <f t="shared" si="1"/>
        <v/>
      </c>
      <c r="AC24" s="33" t="str">
        <f t="shared" si="2"/>
        <v/>
      </c>
      <c r="AD24" s="33" t="str">
        <f t="shared" si="3"/>
        <v/>
      </c>
    </row>
    <row r="25" spans="1:30" x14ac:dyDescent="0.3">
      <c r="A25" s="23"/>
      <c r="C25" s="37"/>
      <c r="D25" s="37"/>
      <c r="E25" s="37"/>
      <c r="F25" s="115"/>
      <c r="G25" s="37"/>
      <c r="H25" s="115"/>
      <c r="I25" s="37"/>
      <c r="J25" s="37"/>
      <c r="K25" s="37"/>
      <c r="L25" s="115"/>
      <c r="M25" s="115"/>
      <c r="N25" s="115"/>
      <c r="O25" s="115"/>
      <c r="P25" s="37"/>
      <c r="Q25" s="37"/>
      <c r="R25" s="37"/>
      <c r="S25" s="37"/>
      <c r="T25" s="37"/>
      <c r="U25" s="37"/>
      <c r="V25" s="37"/>
      <c r="W25" s="37"/>
      <c r="X25" s="37"/>
      <c r="Y25" s="37"/>
      <c r="Z25" s="37"/>
      <c r="AA25" s="33" t="str">
        <f t="shared" si="0"/>
        <v/>
      </c>
      <c r="AB25" s="52" t="str">
        <f t="shared" si="1"/>
        <v/>
      </c>
      <c r="AC25" s="33" t="str">
        <f t="shared" si="2"/>
        <v/>
      </c>
      <c r="AD25" s="33" t="str">
        <f t="shared" si="3"/>
        <v/>
      </c>
    </row>
    <row r="26" spans="1:30" x14ac:dyDescent="0.3">
      <c r="A26" s="23"/>
      <c r="B26" s="38"/>
      <c r="AA26" s="33" t="str">
        <f t="shared" si="0"/>
        <v/>
      </c>
      <c r="AB26" s="52" t="str">
        <f t="shared" si="1"/>
        <v/>
      </c>
      <c r="AC26" s="33" t="str">
        <f t="shared" si="2"/>
        <v/>
      </c>
      <c r="AD26" s="33" t="str">
        <f t="shared" si="3"/>
        <v/>
      </c>
    </row>
    <row r="27" spans="1:30" x14ac:dyDescent="0.3">
      <c r="A27" s="23"/>
      <c r="B27" s="38"/>
      <c r="AA27" s="33" t="str">
        <f t="shared" si="0"/>
        <v/>
      </c>
      <c r="AB27" s="52" t="str">
        <f t="shared" si="1"/>
        <v/>
      </c>
      <c r="AC27" s="33" t="str">
        <f t="shared" si="2"/>
        <v/>
      </c>
      <c r="AD27" s="33" t="str">
        <f t="shared" si="3"/>
        <v/>
      </c>
    </row>
    <row r="28" spans="1:30" x14ac:dyDescent="0.3">
      <c r="A28" s="23"/>
      <c r="B28" s="38"/>
      <c r="AA28" s="33" t="str">
        <f t="shared" si="0"/>
        <v/>
      </c>
      <c r="AB28" s="52" t="str">
        <f t="shared" si="1"/>
        <v/>
      </c>
      <c r="AC28" s="33" t="str">
        <f t="shared" si="2"/>
        <v/>
      </c>
      <c r="AD28" s="33" t="str">
        <f t="shared" si="3"/>
        <v/>
      </c>
    </row>
    <row r="29" spans="1:30" x14ac:dyDescent="0.3">
      <c r="A29" s="23"/>
      <c r="AA29" s="33" t="str">
        <f t="shared" si="0"/>
        <v/>
      </c>
      <c r="AB29" s="52" t="str">
        <f t="shared" si="1"/>
        <v/>
      </c>
      <c r="AC29" s="33" t="str">
        <f t="shared" si="2"/>
        <v/>
      </c>
      <c r="AD29" s="33" t="str">
        <f t="shared" si="3"/>
        <v/>
      </c>
    </row>
    <row r="30" spans="1:30" x14ac:dyDescent="0.3">
      <c r="A30" s="23"/>
      <c r="AA30" s="33" t="str">
        <f t="shared" si="0"/>
        <v/>
      </c>
      <c r="AB30" s="52" t="str">
        <f t="shared" si="1"/>
        <v/>
      </c>
      <c r="AC30" s="33" t="str">
        <f t="shared" si="2"/>
        <v/>
      </c>
      <c r="AD30" s="33" t="str">
        <f t="shared" si="3"/>
        <v/>
      </c>
    </row>
    <row r="31" spans="1:30" x14ac:dyDescent="0.3">
      <c r="A31" s="23"/>
      <c r="AA31" s="33" t="str">
        <f t="shared" si="0"/>
        <v/>
      </c>
      <c r="AB31" s="52" t="str">
        <f t="shared" si="1"/>
        <v/>
      </c>
      <c r="AC31" s="33" t="str">
        <f t="shared" si="2"/>
        <v/>
      </c>
      <c r="AD31" s="33" t="str">
        <f t="shared" si="3"/>
        <v/>
      </c>
    </row>
    <row r="32" spans="1:30" x14ac:dyDescent="0.3">
      <c r="A32" s="23"/>
      <c r="AA32" s="33" t="str">
        <f t="shared" si="0"/>
        <v/>
      </c>
      <c r="AB32" s="52" t="str">
        <f t="shared" si="1"/>
        <v/>
      </c>
      <c r="AC32" s="33" t="str">
        <f t="shared" si="2"/>
        <v/>
      </c>
      <c r="AD32" s="33" t="str">
        <f t="shared" si="3"/>
        <v/>
      </c>
    </row>
    <row r="33" spans="1:30" x14ac:dyDescent="0.3">
      <c r="A33" s="23"/>
      <c r="AA33" s="33" t="str">
        <f t="shared" si="0"/>
        <v/>
      </c>
      <c r="AB33" s="52" t="str">
        <f t="shared" si="1"/>
        <v/>
      </c>
      <c r="AC33" s="33" t="str">
        <f t="shared" si="2"/>
        <v/>
      </c>
      <c r="AD33" s="33" t="str">
        <f t="shared" si="3"/>
        <v/>
      </c>
    </row>
    <row r="34" spans="1:30" x14ac:dyDescent="0.3">
      <c r="A34" s="23"/>
      <c r="AA34" s="33" t="str">
        <f t="shared" si="0"/>
        <v/>
      </c>
      <c r="AB34" s="52" t="str">
        <f t="shared" si="1"/>
        <v/>
      </c>
      <c r="AC34" s="33" t="str">
        <f t="shared" si="2"/>
        <v/>
      </c>
      <c r="AD34" s="33" t="str">
        <f t="shared" si="3"/>
        <v/>
      </c>
    </row>
    <row r="35" spans="1:30" x14ac:dyDescent="0.3">
      <c r="A35" s="23"/>
      <c r="AA35" s="33" t="str">
        <f t="shared" si="0"/>
        <v/>
      </c>
      <c r="AB35" s="52" t="str">
        <f t="shared" si="1"/>
        <v/>
      </c>
      <c r="AC35" s="33" t="str">
        <f t="shared" si="2"/>
        <v/>
      </c>
      <c r="AD35" s="33" t="str">
        <f t="shared" si="3"/>
        <v/>
      </c>
    </row>
    <row r="36" spans="1:30" x14ac:dyDescent="0.3">
      <c r="A36" s="23"/>
      <c r="AA36" s="33" t="str">
        <f t="shared" si="0"/>
        <v/>
      </c>
      <c r="AB36" s="52" t="str">
        <f t="shared" si="1"/>
        <v/>
      </c>
      <c r="AC36" s="33" t="str">
        <f t="shared" si="2"/>
        <v/>
      </c>
      <c r="AD36" s="33" t="str">
        <f t="shared" si="3"/>
        <v/>
      </c>
    </row>
    <row r="37" spans="1:30" x14ac:dyDescent="0.3">
      <c r="A37" s="23"/>
      <c r="AA37" s="33" t="str">
        <f t="shared" si="0"/>
        <v/>
      </c>
      <c r="AB37" s="52" t="str">
        <f t="shared" si="1"/>
        <v/>
      </c>
      <c r="AC37" s="33" t="str">
        <f t="shared" si="2"/>
        <v/>
      </c>
      <c r="AD37" s="33" t="str">
        <f t="shared" si="3"/>
        <v/>
      </c>
    </row>
    <row r="38" spans="1:30" x14ac:dyDescent="0.3">
      <c r="A38" s="23"/>
      <c r="AA38" s="33" t="str">
        <f t="shared" si="0"/>
        <v/>
      </c>
      <c r="AB38" s="52" t="str">
        <f t="shared" si="1"/>
        <v/>
      </c>
      <c r="AC38" s="33" t="str">
        <f t="shared" si="2"/>
        <v/>
      </c>
      <c r="AD38" s="33" t="str">
        <f t="shared" si="3"/>
        <v/>
      </c>
    </row>
    <row r="39" spans="1:30" x14ac:dyDescent="0.3">
      <c r="A39" s="23"/>
      <c r="AA39" s="33" t="str">
        <f t="shared" si="0"/>
        <v/>
      </c>
      <c r="AB39" s="52" t="str">
        <f t="shared" si="1"/>
        <v/>
      </c>
      <c r="AC39" s="33" t="str">
        <f t="shared" si="2"/>
        <v/>
      </c>
      <c r="AD39" s="33" t="str">
        <f t="shared" si="3"/>
        <v/>
      </c>
    </row>
    <row r="40" spans="1:30" x14ac:dyDescent="0.3">
      <c r="A40" s="23"/>
      <c r="AA40" s="33" t="str">
        <f t="shared" si="0"/>
        <v/>
      </c>
      <c r="AB40" s="52" t="str">
        <f t="shared" si="1"/>
        <v/>
      </c>
      <c r="AC40" s="33" t="str">
        <f t="shared" si="2"/>
        <v/>
      </c>
      <c r="AD40" s="33" t="str">
        <f t="shared" si="3"/>
        <v/>
      </c>
    </row>
    <row r="41" spans="1:30" x14ac:dyDescent="0.3">
      <c r="A41" s="23"/>
      <c r="AA41" s="33" t="str">
        <f t="shared" si="0"/>
        <v/>
      </c>
      <c r="AB41" s="52" t="str">
        <f t="shared" si="1"/>
        <v/>
      </c>
      <c r="AC41" s="33" t="str">
        <f t="shared" si="2"/>
        <v/>
      </c>
      <c r="AD41" s="33" t="str">
        <f t="shared" si="3"/>
        <v/>
      </c>
    </row>
    <row r="42" spans="1:30" x14ac:dyDescent="0.3">
      <c r="A42" s="23"/>
      <c r="AA42" s="33" t="str">
        <f t="shared" si="0"/>
        <v/>
      </c>
      <c r="AB42" s="52" t="str">
        <f t="shared" si="1"/>
        <v/>
      </c>
      <c r="AC42" s="33" t="str">
        <f t="shared" si="2"/>
        <v/>
      </c>
      <c r="AD42" s="33" t="str">
        <f t="shared" si="3"/>
        <v/>
      </c>
    </row>
    <row r="43" spans="1:30" x14ac:dyDescent="0.3">
      <c r="A43" s="23"/>
      <c r="AA43" s="33" t="str">
        <f t="shared" si="0"/>
        <v/>
      </c>
      <c r="AB43" s="52" t="str">
        <f t="shared" si="1"/>
        <v/>
      </c>
      <c r="AC43" s="33" t="str">
        <f t="shared" si="2"/>
        <v/>
      </c>
      <c r="AD43" s="33" t="str">
        <f t="shared" si="3"/>
        <v/>
      </c>
    </row>
    <row r="44" spans="1:30" x14ac:dyDescent="0.3">
      <c r="A44" s="23"/>
      <c r="AA44" s="33" t="str">
        <f t="shared" si="0"/>
        <v/>
      </c>
      <c r="AB44" s="52" t="str">
        <f t="shared" si="1"/>
        <v/>
      </c>
      <c r="AC44" s="33" t="str">
        <f t="shared" si="2"/>
        <v/>
      </c>
      <c r="AD44" s="33" t="str">
        <f t="shared" si="3"/>
        <v/>
      </c>
    </row>
    <row r="45" spans="1:30" x14ac:dyDescent="0.3">
      <c r="A45" s="23"/>
      <c r="AA45" s="33" t="str">
        <f t="shared" si="0"/>
        <v/>
      </c>
      <c r="AB45" s="52" t="str">
        <f t="shared" si="1"/>
        <v/>
      </c>
      <c r="AC45" s="33" t="str">
        <f t="shared" si="2"/>
        <v/>
      </c>
      <c r="AD45" s="33" t="str">
        <f t="shared" si="3"/>
        <v/>
      </c>
    </row>
    <row r="46" spans="1:30" x14ac:dyDescent="0.3">
      <c r="A46" s="23"/>
      <c r="AA46" s="33" t="str">
        <f t="shared" si="0"/>
        <v/>
      </c>
      <c r="AB46" s="52" t="str">
        <f t="shared" si="1"/>
        <v/>
      </c>
      <c r="AC46" s="33" t="str">
        <f t="shared" si="2"/>
        <v/>
      </c>
      <c r="AD46" s="33" t="str">
        <f t="shared" si="3"/>
        <v/>
      </c>
    </row>
    <row r="47" spans="1:30" x14ac:dyDescent="0.3">
      <c r="A47" s="23"/>
      <c r="AA47" s="33" t="str">
        <f t="shared" si="0"/>
        <v/>
      </c>
      <c r="AB47" s="52" t="str">
        <f t="shared" si="1"/>
        <v/>
      </c>
      <c r="AC47" s="33" t="str">
        <f t="shared" si="2"/>
        <v/>
      </c>
      <c r="AD47" s="33" t="str">
        <f t="shared" si="3"/>
        <v/>
      </c>
    </row>
    <row r="48" spans="1:30" x14ac:dyDescent="0.3">
      <c r="A48" s="23"/>
      <c r="AA48" s="33" t="str">
        <f t="shared" si="0"/>
        <v/>
      </c>
      <c r="AB48" s="52" t="str">
        <f t="shared" si="1"/>
        <v/>
      </c>
      <c r="AC48" s="33" t="str">
        <f t="shared" si="2"/>
        <v/>
      </c>
      <c r="AD48" s="33" t="str">
        <f t="shared" si="3"/>
        <v/>
      </c>
    </row>
    <row r="49" spans="1:30" x14ac:dyDescent="0.3">
      <c r="A49" s="23"/>
      <c r="AA49" s="33" t="str">
        <f t="shared" si="0"/>
        <v/>
      </c>
      <c r="AB49" s="52" t="str">
        <f t="shared" si="1"/>
        <v/>
      </c>
      <c r="AC49" s="33" t="str">
        <f t="shared" si="2"/>
        <v/>
      </c>
      <c r="AD49" s="33" t="str">
        <f t="shared" si="3"/>
        <v/>
      </c>
    </row>
    <row r="50" spans="1:30" x14ac:dyDescent="0.3">
      <c r="A50" s="23"/>
      <c r="AA50" s="33" t="str">
        <f t="shared" si="0"/>
        <v/>
      </c>
      <c r="AB50" s="52" t="str">
        <f t="shared" si="1"/>
        <v/>
      </c>
      <c r="AC50" s="33" t="str">
        <f t="shared" si="2"/>
        <v/>
      </c>
      <c r="AD50" s="33" t="str">
        <f t="shared" si="3"/>
        <v/>
      </c>
    </row>
    <row r="51" spans="1:30" x14ac:dyDescent="0.3">
      <c r="A51" s="23"/>
      <c r="AA51" s="33" t="str">
        <f t="shared" si="0"/>
        <v/>
      </c>
      <c r="AB51" s="52" t="str">
        <f t="shared" si="1"/>
        <v/>
      </c>
      <c r="AC51" s="33" t="str">
        <f t="shared" si="2"/>
        <v/>
      </c>
      <c r="AD51" s="33" t="str">
        <f t="shared" si="3"/>
        <v/>
      </c>
    </row>
    <row r="52" spans="1:30" x14ac:dyDescent="0.3">
      <c r="A52" s="23"/>
      <c r="AA52" s="33" t="str">
        <f t="shared" si="0"/>
        <v/>
      </c>
      <c r="AB52" s="52" t="str">
        <f t="shared" si="1"/>
        <v/>
      </c>
      <c r="AC52" s="33" t="str">
        <f t="shared" si="2"/>
        <v/>
      </c>
      <c r="AD52" s="33" t="str">
        <f t="shared" si="3"/>
        <v/>
      </c>
    </row>
    <row r="53" spans="1:30" x14ac:dyDescent="0.3">
      <c r="A53" s="23"/>
      <c r="AA53" s="33" t="str">
        <f t="shared" si="0"/>
        <v/>
      </c>
      <c r="AB53" s="52" t="str">
        <f t="shared" si="1"/>
        <v/>
      </c>
      <c r="AC53" s="33" t="str">
        <f t="shared" si="2"/>
        <v/>
      </c>
      <c r="AD53" s="33" t="str">
        <f t="shared" si="3"/>
        <v/>
      </c>
    </row>
    <row r="54" spans="1:30" x14ac:dyDescent="0.25">
      <c r="AA54" s="33" t="str">
        <f t="shared" si="0"/>
        <v/>
      </c>
      <c r="AB54" s="52" t="str">
        <f t="shared" si="1"/>
        <v/>
      </c>
      <c r="AC54" s="33" t="str">
        <f t="shared" si="2"/>
        <v/>
      </c>
      <c r="AD54" s="33" t="str">
        <f t="shared" si="3"/>
        <v/>
      </c>
    </row>
    <row r="55" spans="1:30" x14ac:dyDescent="0.25">
      <c r="AA55" s="33" t="str">
        <f t="shared" si="0"/>
        <v/>
      </c>
      <c r="AB55" s="52" t="str">
        <f t="shared" si="1"/>
        <v/>
      </c>
      <c r="AC55" s="33" t="str">
        <f t="shared" si="2"/>
        <v/>
      </c>
      <c r="AD55" s="33" t="str">
        <f t="shared" si="3"/>
        <v/>
      </c>
    </row>
    <row r="56" spans="1:30" x14ac:dyDescent="0.25">
      <c r="AA56" s="33" t="str">
        <f t="shared" si="0"/>
        <v/>
      </c>
      <c r="AB56" s="52" t="str">
        <f t="shared" si="1"/>
        <v/>
      </c>
      <c r="AC56" s="33" t="str">
        <f t="shared" si="2"/>
        <v/>
      </c>
      <c r="AD56" s="33" t="str">
        <f t="shared" si="3"/>
        <v/>
      </c>
    </row>
    <row r="57" spans="1:30" x14ac:dyDescent="0.25">
      <c r="AA57" s="33" t="str">
        <f t="shared" si="0"/>
        <v/>
      </c>
      <c r="AB57" s="52" t="str">
        <f t="shared" si="1"/>
        <v/>
      </c>
      <c r="AC57" s="33" t="str">
        <f t="shared" si="2"/>
        <v/>
      </c>
      <c r="AD57" s="33" t="str">
        <f t="shared" si="3"/>
        <v/>
      </c>
    </row>
    <row r="58" spans="1:30" x14ac:dyDescent="0.25">
      <c r="AA58" s="33" t="str">
        <f t="shared" si="0"/>
        <v/>
      </c>
      <c r="AB58" s="52" t="str">
        <f t="shared" si="1"/>
        <v/>
      </c>
      <c r="AC58" s="33" t="str">
        <f t="shared" si="2"/>
        <v/>
      </c>
      <c r="AD58" s="33" t="str">
        <f t="shared" si="3"/>
        <v/>
      </c>
    </row>
    <row r="59" spans="1:30" x14ac:dyDescent="0.25">
      <c r="AA59" s="33" t="str">
        <f t="shared" si="0"/>
        <v/>
      </c>
      <c r="AB59" s="52" t="str">
        <f t="shared" si="1"/>
        <v/>
      </c>
      <c r="AC59" s="33" t="str">
        <f t="shared" si="2"/>
        <v/>
      </c>
      <c r="AD59" s="33" t="str">
        <f t="shared" si="3"/>
        <v/>
      </c>
    </row>
    <row r="60" spans="1:30" x14ac:dyDescent="0.25">
      <c r="AA60" s="33" t="str">
        <f t="shared" si="0"/>
        <v/>
      </c>
      <c r="AB60" s="52" t="str">
        <f t="shared" si="1"/>
        <v/>
      </c>
      <c r="AC60" s="33" t="str">
        <f t="shared" si="2"/>
        <v/>
      </c>
      <c r="AD60" s="33" t="str">
        <f t="shared" si="3"/>
        <v/>
      </c>
    </row>
    <row r="61" spans="1:30" x14ac:dyDescent="0.25">
      <c r="AA61" s="33" t="str">
        <f t="shared" si="0"/>
        <v/>
      </c>
      <c r="AB61" s="52" t="str">
        <f t="shared" si="1"/>
        <v/>
      </c>
      <c r="AC61" s="33" t="str">
        <f t="shared" si="2"/>
        <v/>
      </c>
      <c r="AD61" s="33" t="str">
        <f t="shared" si="3"/>
        <v/>
      </c>
    </row>
    <row r="62" spans="1:30" x14ac:dyDescent="0.25">
      <c r="AA62" s="33" t="str">
        <f t="shared" si="0"/>
        <v/>
      </c>
      <c r="AB62" s="52" t="str">
        <f t="shared" si="1"/>
        <v/>
      </c>
      <c r="AC62" s="33" t="str">
        <f t="shared" si="2"/>
        <v/>
      </c>
      <c r="AD62" s="33" t="str">
        <f t="shared" si="3"/>
        <v/>
      </c>
    </row>
    <row r="63" spans="1:30" x14ac:dyDescent="0.25">
      <c r="AA63" s="33" t="str">
        <f t="shared" si="0"/>
        <v/>
      </c>
      <c r="AB63" s="52" t="str">
        <f t="shared" si="1"/>
        <v/>
      </c>
      <c r="AC63" s="33" t="str">
        <f t="shared" si="2"/>
        <v/>
      </c>
      <c r="AD63" s="33" t="str">
        <f t="shared" si="3"/>
        <v/>
      </c>
    </row>
    <row r="64" spans="1:30" x14ac:dyDescent="0.25">
      <c r="AA64" s="33" t="str">
        <f t="shared" si="0"/>
        <v/>
      </c>
      <c r="AB64" s="52" t="str">
        <f t="shared" si="1"/>
        <v/>
      </c>
      <c r="AC64" s="33" t="str">
        <f t="shared" si="2"/>
        <v/>
      </c>
      <c r="AD64" s="33" t="str">
        <f t="shared" si="3"/>
        <v/>
      </c>
    </row>
    <row r="65" spans="27:30" x14ac:dyDescent="0.25">
      <c r="AA65" s="33" t="str">
        <f t="shared" si="0"/>
        <v/>
      </c>
      <c r="AB65" s="52" t="str">
        <f t="shared" si="1"/>
        <v/>
      </c>
      <c r="AC65" s="33" t="str">
        <f t="shared" si="2"/>
        <v/>
      </c>
      <c r="AD65" s="33" t="str">
        <f t="shared" si="3"/>
        <v/>
      </c>
    </row>
    <row r="66" spans="27:30" x14ac:dyDescent="0.25">
      <c r="AA66" s="33" t="str">
        <f t="shared" si="0"/>
        <v/>
      </c>
      <c r="AB66" s="52" t="str">
        <f t="shared" si="1"/>
        <v/>
      </c>
      <c r="AC66" s="33" t="str">
        <f t="shared" si="2"/>
        <v/>
      </c>
      <c r="AD66" s="33" t="str">
        <f t="shared" si="3"/>
        <v/>
      </c>
    </row>
    <row r="67" spans="27:30" x14ac:dyDescent="0.25">
      <c r="AA67" s="33" t="str">
        <f t="shared" si="0"/>
        <v/>
      </c>
      <c r="AB67" s="52" t="str">
        <f t="shared" si="1"/>
        <v/>
      </c>
      <c r="AC67" s="33" t="str">
        <f t="shared" si="2"/>
        <v/>
      </c>
      <c r="AD67" s="33" t="str">
        <f t="shared" si="3"/>
        <v/>
      </c>
    </row>
    <row r="68" spans="27:30" x14ac:dyDescent="0.25">
      <c r="AA68" s="33" t="str">
        <f t="shared" si="0"/>
        <v/>
      </c>
      <c r="AB68" s="52" t="str">
        <f t="shared" si="1"/>
        <v/>
      </c>
      <c r="AC68" s="33" t="str">
        <f t="shared" si="2"/>
        <v/>
      </c>
      <c r="AD68" s="33" t="str">
        <f t="shared" si="3"/>
        <v/>
      </c>
    </row>
    <row r="69" spans="27:30" x14ac:dyDescent="0.25">
      <c r="AA69" s="33" t="str">
        <f t="shared" ref="AA69:AA103" si="8">IF(A69&lt;&gt;"",SUM(C69:Z69),"")</f>
        <v/>
      </c>
      <c r="AB69" s="52" t="str">
        <f t="shared" ref="AB69:AB103" si="9">IF(A69&lt;&gt;"",SUMPRODUCT(C69:Z69,$C$3:$Z$3),"")</f>
        <v/>
      </c>
      <c r="AC69" s="33" t="str">
        <f t="shared" ref="AC69:AC103" si="10">IF(A69&lt;&gt;"",RANK(AA69,$AA$4:$AA$103),"")</f>
        <v/>
      </c>
      <c r="AD69" s="33" t="str">
        <f t="shared" ref="AD69:AD103" si="11">IF(A69&lt;&gt;"",RANK(AB69,$AB$4:$AB$103),"")</f>
        <v/>
      </c>
    </row>
    <row r="70" spans="27:30" x14ac:dyDescent="0.25">
      <c r="AA70" s="33" t="str">
        <f t="shared" si="8"/>
        <v/>
      </c>
      <c r="AB70" s="52" t="str">
        <f t="shared" si="9"/>
        <v/>
      </c>
      <c r="AC70" s="33" t="str">
        <f t="shared" si="10"/>
        <v/>
      </c>
      <c r="AD70" s="33" t="str">
        <f t="shared" si="11"/>
        <v/>
      </c>
    </row>
    <row r="71" spans="27:30" x14ac:dyDescent="0.25">
      <c r="AA71" s="33" t="str">
        <f t="shared" si="8"/>
        <v/>
      </c>
      <c r="AB71" s="52" t="str">
        <f t="shared" si="9"/>
        <v/>
      </c>
      <c r="AC71" s="33" t="str">
        <f t="shared" si="10"/>
        <v/>
      </c>
      <c r="AD71" s="33" t="str">
        <f t="shared" si="11"/>
        <v/>
      </c>
    </row>
    <row r="72" spans="27:30" x14ac:dyDescent="0.25">
      <c r="AA72" s="33" t="str">
        <f t="shared" si="8"/>
        <v/>
      </c>
      <c r="AB72" s="52" t="str">
        <f t="shared" si="9"/>
        <v/>
      </c>
      <c r="AC72" s="33" t="str">
        <f t="shared" si="10"/>
        <v/>
      </c>
      <c r="AD72" s="33" t="str">
        <f t="shared" si="11"/>
        <v/>
      </c>
    </row>
    <row r="73" spans="27:30" x14ac:dyDescent="0.25">
      <c r="AA73" s="33" t="str">
        <f t="shared" si="8"/>
        <v/>
      </c>
      <c r="AB73" s="52" t="str">
        <f t="shared" si="9"/>
        <v/>
      </c>
      <c r="AC73" s="33" t="str">
        <f t="shared" si="10"/>
        <v/>
      </c>
      <c r="AD73" s="33" t="str">
        <f t="shared" si="11"/>
        <v/>
      </c>
    </row>
    <row r="74" spans="27:30" x14ac:dyDescent="0.25">
      <c r="AA74" s="33" t="str">
        <f t="shared" si="8"/>
        <v/>
      </c>
      <c r="AB74" s="52" t="str">
        <f t="shared" si="9"/>
        <v/>
      </c>
      <c r="AC74" s="33" t="str">
        <f t="shared" si="10"/>
        <v/>
      </c>
      <c r="AD74" s="33" t="str">
        <f t="shared" si="11"/>
        <v/>
      </c>
    </row>
    <row r="75" spans="27:30" x14ac:dyDescent="0.25">
      <c r="AA75" s="33" t="str">
        <f t="shared" si="8"/>
        <v/>
      </c>
      <c r="AB75" s="52" t="str">
        <f t="shared" si="9"/>
        <v/>
      </c>
      <c r="AC75" s="33" t="str">
        <f t="shared" si="10"/>
        <v/>
      </c>
      <c r="AD75" s="33" t="str">
        <f t="shared" si="11"/>
        <v/>
      </c>
    </row>
    <row r="76" spans="27:30" x14ac:dyDescent="0.25">
      <c r="AA76" s="33" t="str">
        <f t="shared" si="8"/>
        <v/>
      </c>
      <c r="AB76" s="52" t="str">
        <f t="shared" si="9"/>
        <v/>
      </c>
      <c r="AC76" s="33" t="str">
        <f t="shared" si="10"/>
        <v/>
      </c>
      <c r="AD76" s="33" t="str">
        <f t="shared" si="11"/>
        <v/>
      </c>
    </row>
    <row r="77" spans="27:30" x14ac:dyDescent="0.25">
      <c r="AA77" s="33" t="str">
        <f t="shared" si="8"/>
        <v/>
      </c>
      <c r="AB77" s="52" t="str">
        <f t="shared" si="9"/>
        <v/>
      </c>
      <c r="AC77" s="33" t="str">
        <f t="shared" si="10"/>
        <v/>
      </c>
      <c r="AD77" s="33" t="str">
        <f t="shared" si="11"/>
        <v/>
      </c>
    </row>
    <row r="78" spans="27:30" x14ac:dyDescent="0.25">
      <c r="AA78" s="33" t="str">
        <f t="shared" si="8"/>
        <v/>
      </c>
      <c r="AB78" s="52" t="str">
        <f t="shared" si="9"/>
        <v/>
      </c>
      <c r="AC78" s="33" t="str">
        <f t="shared" si="10"/>
        <v/>
      </c>
      <c r="AD78" s="33" t="str">
        <f t="shared" si="11"/>
        <v/>
      </c>
    </row>
    <row r="79" spans="27:30" x14ac:dyDescent="0.25">
      <c r="AA79" s="33" t="str">
        <f t="shared" si="8"/>
        <v/>
      </c>
      <c r="AB79" s="52" t="str">
        <f t="shared" si="9"/>
        <v/>
      </c>
      <c r="AC79" s="33" t="str">
        <f t="shared" si="10"/>
        <v/>
      </c>
      <c r="AD79" s="33" t="str">
        <f t="shared" si="11"/>
        <v/>
      </c>
    </row>
    <row r="80" spans="27:30" x14ac:dyDescent="0.25">
      <c r="AA80" s="33" t="str">
        <f t="shared" si="8"/>
        <v/>
      </c>
      <c r="AB80" s="52" t="str">
        <f t="shared" si="9"/>
        <v/>
      </c>
      <c r="AC80" s="33" t="str">
        <f t="shared" si="10"/>
        <v/>
      </c>
      <c r="AD80" s="33" t="str">
        <f t="shared" si="11"/>
        <v/>
      </c>
    </row>
    <row r="81" spans="27:30" x14ac:dyDescent="0.25">
      <c r="AA81" s="33" t="str">
        <f t="shared" si="8"/>
        <v/>
      </c>
      <c r="AB81" s="52" t="str">
        <f t="shared" si="9"/>
        <v/>
      </c>
      <c r="AC81" s="33" t="str">
        <f t="shared" si="10"/>
        <v/>
      </c>
      <c r="AD81" s="33" t="str">
        <f t="shared" si="11"/>
        <v/>
      </c>
    </row>
    <row r="82" spans="27:30" x14ac:dyDescent="0.25">
      <c r="AA82" s="33" t="str">
        <f t="shared" si="8"/>
        <v/>
      </c>
      <c r="AB82" s="52" t="str">
        <f t="shared" si="9"/>
        <v/>
      </c>
      <c r="AC82" s="33" t="str">
        <f t="shared" si="10"/>
        <v/>
      </c>
      <c r="AD82" s="33" t="str">
        <f t="shared" si="11"/>
        <v/>
      </c>
    </row>
    <row r="83" spans="27:30" x14ac:dyDescent="0.25">
      <c r="AA83" s="33" t="str">
        <f t="shared" si="8"/>
        <v/>
      </c>
      <c r="AB83" s="52" t="str">
        <f t="shared" si="9"/>
        <v/>
      </c>
      <c r="AC83" s="33" t="str">
        <f t="shared" si="10"/>
        <v/>
      </c>
      <c r="AD83" s="33" t="str">
        <f t="shared" si="11"/>
        <v/>
      </c>
    </row>
    <row r="84" spans="27:30" x14ac:dyDescent="0.25">
      <c r="AA84" s="33" t="str">
        <f t="shared" si="8"/>
        <v/>
      </c>
      <c r="AB84" s="52" t="str">
        <f t="shared" si="9"/>
        <v/>
      </c>
      <c r="AC84" s="33" t="str">
        <f t="shared" si="10"/>
        <v/>
      </c>
      <c r="AD84" s="33" t="str">
        <f t="shared" si="11"/>
        <v/>
      </c>
    </row>
    <row r="85" spans="27:30" x14ac:dyDescent="0.25">
      <c r="AA85" s="33" t="str">
        <f t="shared" si="8"/>
        <v/>
      </c>
      <c r="AB85" s="52" t="str">
        <f t="shared" si="9"/>
        <v/>
      </c>
      <c r="AC85" s="33" t="str">
        <f t="shared" si="10"/>
        <v/>
      </c>
      <c r="AD85" s="33" t="str">
        <f t="shared" si="11"/>
        <v/>
      </c>
    </row>
    <row r="86" spans="27:30" x14ac:dyDescent="0.25">
      <c r="AA86" s="33" t="str">
        <f t="shared" si="8"/>
        <v/>
      </c>
      <c r="AB86" s="52" t="str">
        <f t="shared" si="9"/>
        <v/>
      </c>
      <c r="AC86" s="33" t="str">
        <f t="shared" si="10"/>
        <v/>
      </c>
      <c r="AD86" s="33" t="str">
        <f t="shared" si="11"/>
        <v/>
      </c>
    </row>
    <row r="87" spans="27:30" x14ac:dyDescent="0.25">
      <c r="AA87" s="33" t="str">
        <f t="shared" si="8"/>
        <v/>
      </c>
      <c r="AB87" s="52" t="str">
        <f t="shared" si="9"/>
        <v/>
      </c>
      <c r="AC87" s="33" t="str">
        <f t="shared" si="10"/>
        <v/>
      </c>
      <c r="AD87" s="33" t="str">
        <f t="shared" si="11"/>
        <v/>
      </c>
    </row>
    <row r="88" spans="27:30" x14ac:dyDescent="0.25">
      <c r="AA88" s="33" t="str">
        <f t="shared" si="8"/>
        <v/>
      </c>
      <c r="AB88" s="52" t="str">
        <f t="shared" si="9"/>
        <v/>
      </c>
      <c r="AC88" s="33" t="str">
        <f t="shared" si="10"/>
        <v/>
      </c>
      <c r="AD88" s="33" t="str">
        <f t="shared" si="11"/>
        <v/>
      </c>
    </row>
    <row r="89" spans="27:30" x14ac:dyDescent="0.25">
      <c r="AA89" s="33" t="str">
        <f t="shared" si="8"/>
        <v/>
      </c>
      <c r="AB89" s="52" t="str">
        <f t="shared" si="9"/>
        <v/>
      </c>
      <c r="AC89" s="33" t="str">
        <f t="shared" si="10"/>
        <v/>
      </c>
      <c r="AD89" s="33" t="str">
        <f t="shared" si="11"/>
        <v/>
      </c>
    </row>
    <row r="90" spans="27:30" x14ac:dyDescent="0.25">
      <c r="AA90" s="33" t="str">
        <f t="shared" si="8"/>
        <v/>
      </c>
      <c r="AB90" s="52" t="str">
        <f t="shared" si="9"/>
        <v/>
      </c>
      <c r="AC90" s="33" t="str">
        <f t="shared" si="10"/>
        <v/>
      </c>
      <c r="AD90" s="33" t="str">
        <f t="shared" si="11"/>
        <v/>
      </c>
    </row>
    <row r="91" spans="27:30" x14ac:dyDescent="0.25">
      <c r="AA91" s="33" t="str">
        <f t="shared" si="8"/>
        <v/>
      </c>
      <c r="AB91" s="52" t="str">
        <f t="shared" si="9"/>
        <v/>
      </c>
      <c r="AC91" s="33" t="str">
        <f t="shared" si="10"/>
        <v/>
      </c>
      <c r="AD91" s="33" t="str">
        <f t="shared" si="11"/>
        <v/>
      </c>
    </row>
    <row r="92" spans="27:30" x14ac:dyDescent="0.25">
      <c r="AA92" s="33" t="str">
        <f t="shared" si="8"/>
        <v/>
      </c>
      <c r="AB92" s="52" t="str">
        <f t="shared" si="9"/>
        <v/>
      </c>
      <c r="AC92" s="33" t="str">
        <f t="shared" si="10"/>
        <v/>
      </c>
      <c r="AD92" s="33" t="str">
        <f t="shared" si="11"/>
        <v/>
      </c>
    </row>
    <row r="93" spans="27:30" x14ac:dyDescent="0.25">
      <c r="AA93" s="33" t="str">
        <f t="shared" si="8"/>
        <v/>
      </c>
      <c r="AB93" s="52" t="str">
        <f t="shared" si="9"/>
        <v/>
      </c>
      <c r="AC93" s="33" t="str">
        <f t="shared" si="10"/>
        <v/>
      </c>
      <c r="AD93" s="33" t="str">
        <f t="shared" si="11"/>
        <v/>
      </c>
    </row>
    <row r="94" spans="27:30" x14ac:dyDescent="0.25">
      <c r="AA94" s="33" t="str">
        <f t="shared" si="8"/>
        <v/>
      </c>
      <c r="AB94" s="52" t="str">
        <f t="shared" si="9"/>
        <v/>
      </c>
      <c r="AC94" s="33" t="str">
        <f t="shared" si="10"/>
        <v/>
      </c>
      <c r="AD94" s="33" t="str">
        <f t="shared" si="11"/>
        <v/>
      </c>
    </row>
    <row r="95" spans="27:30" x14ac:dyDescent="0.25">
      <c r="AA95" s="33" t="str">
        <f t="shared" si="8"/>
        <v/>
      </c>
      <c r="AB95" s="52" t="str">
        <f t="shared" si="9"/>
        <v/>
      </c>
      <c r="AC95" s="33" t="str">
        <f t="shared" si="10"/>
        <v/>
      </c>
      <c r="AD95" s="33" t="str">
        <f t="shared" si="11"/>
        <v/>
      </c>
    </row>
    <row r="96" spans="27:30" x14ac:dyDescent="0.25">
      <c r="AA96" s="33" t="str">
        <f t="shared" si="8"/>
        <v/>
      </c>
      <c r="AB96" s="52" t="str">
        <f t="shared" si="9"/>
        <v/>
      </c>
      <c r="AC96" s="33" t="str">
        <f t="shared" si="10"/>
        <v/>
      </c>
      <c r="AD96" s="33" t="str">
        <f t="shared" si="11"/>
        <v/>
      </c>
    </row>
    <row r="97" spans="27:30" x14ac:dyDescent="0.25">
      <c r="AA97" s="33" t="str">
        <f t="shared" si="8"/>
        <v/>
      </c>
      <c r="AB97" s="52" t="str">
        <f t="shared" si="9"/>
        <v/>
      </c>
      <c r="AC97" s="33" t="str">
        <f t="shared" si="10"/>
        <v/>
      </c>
      <c r="AD97" s="33" t="str">
        <f t="shared" si="11"/>
        <v/>
      </c>
    </row>
    <row r="98" spans="27:30" x14ac:dyDescent="0.25">
      <c r="AA98" s="33" t="str">
        <f t="shared" si="8"/>
        <v/>
      </c>
      <c r="AB98" s="52" t="str">
        <f t="shared" si="9"/>
        <v/>
      </c>
      <c r="AC98" s="33" t="str">
        <f t="shared" si="10"/>
        <v/>
      </c>
      <c r="AD98" s="33" t="str">
        <f t="shared" si="11"/>
        <v/>
      </c>
    </row>
    <row r="99" spans="27:30" x14ac:dyDescent="0.25">
      <c r="AA99" s="33" t="str">
        <f t="shared" si="8"/>
        <v/>
      </c>
      <c r="AB99" s="52" t="str">
        <f t="shared" si="9"/>
        <v/>
      </c>
      <c r="AC99" s="33" t="str">
        <f t="shared" si="10"/>
        <v/>
      </c>
      <c r="AD99" s="33" t="str">
        <f t="shared" si="11"/>
        <v/>
      </c>
    </row>
    <row r="100" spans="27:30" x14ac:dyDescent="0.25">
      <c r="AA100" s="33" t="str">
        <f t="shared" si="8"/>
        <v/>
      </c>
      <c r="AB100" s="52" t="str">
        <f t="shared" si="9"/>
        <v/>
      </c>
      <c r="AC100" s="33" t="str">
        <f t="shared" si="10"/>
        <v/>
      </c>
      <c r="AD100" s="33" t="str">
        <f t="shared" si="11"/>
        <v/>
      </c>
    </row>
    <row r="101" spans="27:30" x14ac:dyDescent="0.25">
      <c r="AA101" s="33" t="str">
        <f t="shared" si="8"/>
        <v/>
      </c>
      <c r="AB101" s="52" t="str">
        <f t="shared" si="9"/>
        <v/>
      </c>
      <c r="AC101" s="33" t="str">
        <f t="shared" si="10"/>
        <v/>
      </c>
      <c r="AD101" s="33" t="str">
        <f t="shared" si="11"/>
        <v/>
      </c>
    </row>
    <row r="102" spans="27:30" x14ac:dyDescent="0.25">
      <c r="AA102" s="33" t="str">
        <f t="shared" si="8"/>
        <v/>
      </c>
      <c r="AB102" s="52" t="str">
        <f t="shared" si="9"/>
        <v/>
      </c>
      <c r="AC102" s="33" t="str">
        <f t="shared" si="10"/>
        <v/>
      </c>
      <c r="AD102" s="33" t="str">
        <f t="shared" si="11"/>
        <v/>
      </c>
    </row>
    <row r="103" spans="27:30" x14ac:dyDescent="0.25">
      <c r="AA103" s="33" t="str">
        <f t="shared" si="8"/>
        <v/>
      </c>
      <c r="AB103" s="52" t="str">
        <f t="shared" si="9"/>
        <v/>
      </c>
      <c r="AC103" s="33" t="str">
        <f t="shared" si="10"/>
        <v/>
      </c>
      <c r="AD103" s="33" t="str">
        <f t="shared" si="11"/>
        <v/>
      </c>
    </row>
  </sheetData>
  <phoneticPr fontId="0" type="noConversion"/>
  <conditionalFormatting sqref="C4:P8">
    <cfRule type="cellIs" dxfId="6" priority="1" operator="equal">
      <formula>5</formula>
    </cfRule>
    <cfRule type="cellIs" dxfId="5" priority="2" operator="equal">
      <formula>4</formula>
    </cfRule>
    <cfRule type="cellIs" dxfId="4" priority="3" operator="equal">
      <formula>3</formula>
    </cfRule>
    <cfRule type="cellIs" dxfId="3" priority="4" operator="equal">
      <formula>1</formula>
    </cfRule>
  </conditionalFormatting>
  <conditionalFormatting sqref="AD3:AD65536">
    <cfRule type="cellIs" dxfId="2" priority="6" stopIfTrue="1" operator="notBetween">
      <formula>0</formula>
      <formula>101</formula>
    </cfRule>
    <cfRule type="cellIs" dxfId="1" priority="7" stopIfTrue="1" operator="greaterThan">
      <formula>$AG$2-5</formula>
    </cfRule>
    <cfRule type="cellIs" dxfId="0" priority="8" stopIfTrue="1" operator="lessThan">
      <formula>4</formula>
    </cfRule>
  </conditionalFormatting>
  <dataValidations count="1">
    <dataValidation type="whole" allowBlank="1" showInputMessage="1" showErrorMessage="1" errorTitle="Integer between 1 and 5" error="Value can only be 1, 2, 3, 4, 5" sqref="C4:Z103" xr:uid="{00000000-0002-0000-0400-000000000000}">
      <formula1>1</formula1>
      <formula2>5</formula2>
    </dataValidation>
  </dataValidations>
  <printOptions horizontalCentered="1" verticalCentered="1"/>
  <pageMargins left="0.46" right="0.39" top="1" bottom="1" header="0.5" footer="0.5"/>
  <pageSetup paperSize="17" scale="96" orientation="landscape" r:id="rId1"/>
  <headerFooter alignWithMargins="0">
    <oddHeader>&amp;CRanking of Selected Concepts Stratification
&amp;"Arial,Bold"DRAFT &amp;"Arial,Regular"8/23/2006</oddHeader>
    <oddFooter>&amp;CHighly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D15"/>
  <sheetViews>
    <sheetView workbookViewId="0">
      <selection activeCell="B4" sqref="B4"/>
    </sheetView>
  </sheetViews>
  <sheetFormatPr defaultRowHeight="13.2" x14ac:dyDescent="0.25"/>
  <cols>
    <col min="1" max="1" width="9.109375" style="48"/>
    <col min="2" max="2" width="110" style="47" customWidth="1"/>
  </cols>
  <sheetData>
    <row r="1" spans="1:4" ht="69.599999999999994" x14ac:dyDescent="0.25">
      <c r="B1" s="50" t="s">
        <v>50</v>
      </c>
    </row>
    <row r="3" spans="1:4" x14ac:dyDescent="0.25">
      <c r="B3" s="49" t="s">
        <v>51</v>
      </c>
    </row>
    <row r="4" spans="1:4" ht="45" customHeight="1" x14ac:dyDescent="0.25">
      <c r="A4" s="48">
        <v>1</v>
      </c>
      <c r="B4" s="47" t="s">
        <v>52</v>
      </c>
    </row>
    <row r="5" spans="1:4" ht="45" customHeight="1" x14ac:dyDescent="0.25">
      <c r="A5" s="48">
        <v>2</v>
      </c>
      <c r="B5" s="47" t="s">
        <v>53</v>
      </c>
    </row>
    <row r="6" spans="1:4" ht="45" customHeight="1" x14ac:dyDescent="0.25">
      <c r="A6" s="48">
        <v>3</v>
      </c>
      <c r="B6" s="47" t="s">
        <v>54</v>
      </c>
    </row>
    <row r="7" spans="1:4" ht="45" customHeight="1" x14ac:dyDescent="0.25">
      <c r="A7" s="48">
        <v>4</v>
      </c>
      <c r="B7" s="66" t="s">
        <v>55</v>
      </c>
    </row>
    <row r="8" spans="1:4" ht="45" customHeight="1" x14ac:dyDescent="0.25">
      <c r="A8" s="48">
        <v>5</v>
      </c>
      <c r="B8" s="47" t="s">
        <v>56</v>
      </c>
      <c r="D8" s="62"/>
    </row>
    <row r="9" spans="1:4" ht="45" customHeight="1" x14ac:dyDescent="0.25">
      <c r="A9" s="48">
        <v>6</v>
      </c>
      <c r="B9" s="66" t="s">
        <v>57</v>
      </c>
      <c r="D9" s="62"/>
    </row>
    <row r="10" spans="1:4" ht="45" customHeight="1" x14ac:dyDescent="0.25">
      <c r="A10" s="48">
        <v>7</v>
      </c>
      <c r="B10" s="47" t="s">
        <v>58</v>
      </c>
      <c r="D10" s="62"/>
    </row>
    <row r="11" spans="1:4" ht="45" customHeight="1" x14ac:dyDescent="0.25">
      <c r="A11" s="48">
        <v>8</v>
      </c>
      <c r="B11" s="66" t="s">
        <v>59</v>
      </c>
    </row>
    <row r="12" spans="1:4" ht="45" customHeight="1" x14ac:dyDescent="0.25">
      <c r="A12" s="48">
        <v>9</v>
      </c>
      <c r="B12" s="66" t="s">
        <v>60</v>
      </c>
    </row>
    <row r="13" spans="1:4" ht="45" customHeight="1" x14ac:dyDescent="0.25">
      <c r="A13" s="48">
        <v>10</v>
      </c>
      <c r="B13" s="66" t="s">
        <v>61</v>
      </c>
    </row>
    <row r="14" spans="1:4" ht="45" customHeight="1" x14ac:dyDescent="0.25">
      <c r="A14" s="48">
        <v>11</v>
      </c>
      <c r="B14" s="66" t="s">
        <v>62</v>
      </c>
    </row>
    <row r="15" spans="1:4" ht="45" customHeight="1" x14ac:dyDescent="0.25">
      <c r="A15" s="48">
        <v>12</v>
      </c>
      <c r="B15" s="66" t="s">
        <v>63</v>
      </c>
    </row>
  </sheetData>
  <phoneticPr fontId="1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EA8E-FCDC-4FCA-BDD0-AC905899A5F3}">
  <sheetPr codeName="Sheet7"/>
  <dimension ref="A1:E33"/>
  <sheetViews>
    <sheetView zoomScaleNormal="100" workbookViewId="0">
      <pane ySplit="1" topLeftCell="A2" activePane="bottomLeft" state="frozen"/>
      <selection pane="bottomLeft" activeCell="F29" sqref="F29"/>
    </sheetView>
  </sheetViews>
  <sheetFormatPr defaultRowHeight="13.2" x14ac:dyDescent="0.25"/>
  <cols>
    <col min="2" max="2" width="26.109375" customWidth="1"/>
    <col min="3" max="3" width="32.5546875" customWidth="1"/>
    <col min="4" max="4" width="37.6640625" customWidth="1"/>
    <col min="5" max="5" width="34.6640625" bestFit="1" customWidth="1"/>
  </cols>
  <sheetData>
    <row r="1" spans="1:5" x14ac:dyDescent="0.25">
      <c r="A1" s="84" t="s">
        <v>17</v>
      </c>
      <c r="B1" s="84" t="s">
        <v>18</v>
      </c>
      <c r="C1" s="84" t="s">
        <v>19</v>
      </c>
      <c r="D1" s="84" t="s">
        <v>20</v>
      </c>
      <c r="E1" s="76" t="s">
        <v>21</v>
      </c>
    </row>
    <row r="2" spans="1:5" ht="28.8" x14ac:dyDescent="0.25">
      <c r="A2" s="81">
        <v>1</v>
      </c>
      <c r="B2" s="85" t="s">
        <v>64</v>
      </c>
      <c r="C2" s="86" t="s">
        <v>65</v>
      </c>
      <c r="D2" s="86"/>
      <c r="E2" s="75" t="s">
        <v>66</v>
      </c>
    </row>
    <row r="3" spans="1:5" ht="28.8" x14ac:dyDescent="0.25">
      <c r="A3" s="81">
        <v>2</v>
      </c>
      <c r="B3" s="85" t="s">
        <v>64</v>
      </c>
      <c r="C3" s="86" t="s">
        <v>67</v>
      </c>
      <c r="D3" s="86"/>
      <c r="E3" s="75" t="s">
        <v>66</v>
      </c>
    </row>
    <row r="4" spans="1:5" ht="26.4" x14ac:dyDescent="0.25">
      <c r="A4" s="81">
        <v>3</v>
      </c>
      <c r="B4" s="85" t="s">
        <v>64</v>
      </c>
      <c r="C4" s="86" t="s">
        <v>68</v>
      </c>
      <c r="D4" s="86"/>
      <c r="E4" s="75" t="s">
        <v>69</v>
      </c>
    </row>
    <row r="5" spans="1:5" ht="14.4" x14ac:dyDescent="0.25">
      <c r="A5" s="81">
        <v>4</v>
      </c>
      <c r="B5" s="85" t="s">
        <v>64</v>
      </c>
      <c r="C5" s="86" t="s">
        <v>70</v>
      </c>
      <c r="D5" s="86"/>
      <c r="E5" s="44"/>
    </row>
    <row r="6" spans="1:5" ht="26.4" x14ac:dyDescent="0.25">
      <c r="A6" s="81">
        <v>5</v>
      </c>
      <c r="B6" s="85" t="s">
        <v>64</v>
      </c>
      <c r="C6" s="86" t="s">
        <v>71</v>
      </c>
      <c r="D6" s="86"/>
      <c r="E6" s="44" t="s">
        <v>72</v>
      </c>
    </row>
    <row r="7" spans="1:5" ht="28.8" x14ac:dyDescent="0.25">
      <c r="A7" s="81">
        <v>6</v>
      </c>
      <c r="B7" s="85" t="s">
        <v>64</v>
      </c>
      <c r="C7" s="86" t="s">
        <v>73</v>
      </c>
      <c r="D7" s="86"/>
      <c r="E7" s="44"/>
    </row>
    <row r="8" spans="1:5" ht="26.4" x14ac:dyDescent="0.25">
      <c r="A8" s="81">
        <v>7</v>
      </c>
      <c r="B8" s="85" t="s">
        <v>74</v>
      </c>
      <c r="C8" s="86" t="s">
        <v>75</v>
      </c>
      <c r="D8" s="86"/>
      <c r="E8" s="44" t="s">
        <v>76</v>
      </c>
    </row>
    <row r="9" spans="1:5" ht="52.8" x14ac:dyDescent="0.25">
      <c r="A9" s="81">
        <v>8</v>
      </c>
      <c r="B9" s="85" t="s">
        <v>74</v>
      </c>
      <c r="C9" s="86" t="s">
        <v>77</v>
      </c>
      <c r="D9" s="86"/>
      <c r="E9" s="44" t="s">
        <v>78</v>
      </c>
    </row>
    <row r="10" spans="1:5" ht="14.4" x14ac:dyDescent="0.25">
      <c r="A10" s="81">
        <v>9</v>
      </c>
      <c r="B10" s="85" t="s">
        <v>74</v>
      </c>
      <c r="C10" s="86" t="s">
        <v>79</v>
      </c>
      <c r="D10" s="86"/>
      <c r="E10" s="44"/>
    </row>
    <row r="11" spans="1:5" ht="39.6" x14ac:dyDescent="0.25">
      <c r="A11" s="81">
        <v>10</v>
      </c>
      <c r="B11" s="85" t="s">
        <v>74</v>
      </c>
      <c r="C11" s="86" t="s">
        <v>80</v>
      </c>
      <c r="D11" s="86"/>
      <c r="E11" s="44" t="s">
        <v>81</v>
      </c>
    </row>
    <row r="12" spans="1:5" ht="14.4" x14ac:dyDescent="0.25">
      <c r="A12" s="81">
        <v>11</v>
      </c>
      <c r="B12" s="85" t="s">
        <v>23</v>
      </c>
      <c r="C12" s="86" t="s">
        <v>82</v>
      </c>
      <c r="D12" s="86"/>
      <c r="E12" s="44"/>
    </row>
    <row r="13" spans="1:5" ht="14.4" x14ac:dyDescent="0.25">
      <c r="A13" s="81">
        <v>12</v>
      </c>
      <c r="B13" s="85" t="s">
        <v>23</v>
      </c>
      <c r="C13" s="86" t="s">
        <v>83</v>
      </c>
      <c r="D13" s="86"/>
      <c r="E13" s="44"/>
    </row>
    <row r="14" spans="1:5" ht="28.8" x14ac:dyDescent="0.25">
      <c r="A14" s="81">
        <v>13</v>
      </c>
      <c r="B14" s="85" t="s">
        <v>23</v>
      </c>
      <c r="C14" s="86" t="s">
        <v>84</v>
      </c>
      <c r="D14" s="86"/>
      <c r="E14" s="44"/>
    </row>
    <row r="15" spans="1:5" ht="14.4" x14ac:dyDescent="0.25">
      <c r="A15" s="81">
        <v>14</v>
      </c>
      <c r="B15" s="85" t="s">
        <v>74</v>
      </c>
      <c r="C15" s="86" t="s">
        <v>85</v>
      </c>
      <c r="D15" s="86"/>
      <c r="E15" s="44"/>
    </row>
    <row r="16" spans="1:5" ht="14.4" x14ac:dyDescent="0.25">
      <c r="A16" s="81"/>
      <c r="B16" s="85" t="s">
        <v>74</v>
      </c>
      <c r="C16" s="86" t="s">
        <v>22</v>
      </c>
      <c r="D16" s="86"/>
      <c r="E16" s="44"/>
    </row>
    <row r="17" spans="1:5" ht="14.4" x14ac:dyDescent="0.25">
      <c r="A17" s="81"/>
      <c r="B17" s="85"/>
      <c r="C17" s="86"/>
      <c r="D17" s="86"/>
      <c r="E17" s="44"/>
    </row>
    <row r="18" spans="1:5" x14ac:dyDescent="0.25">
      <c r="A18" s="81"/>
      <c r="B18" s="81"/>
      <c r="C18" s="81"/>
      <c r="D18" s="81"/>
    </row>
    <row r="19" spans="1:5" x14ac:dyDescent="0.25">
      <c r="A19" s="87"/>
      <c r="B19" s="87"/>
      <c r="C19" s="87"/>
      <c r="D19" s="87"/>
      <c r="E19" s="77"/>
    </row>
    <row r="20" spans="1:5" x14ac:dyDescent="0.25">
      <c r="A20" s="83">
        <v>1</v>
      </c>
      <c r="B20" s="81"/>
      <c r="C20" s="81"/>
      <c r="D20" s="88"/>
      <c r="E20" s="44"/>
    </row>
    <row r="21" spans="1:5" x14ac:dyDescent="0.25">
      <c r="A21" s="83">
        <v>2</v>
      </c>
      <c r="B21" s="81"/>
      <c r="C21" s="81"/>
      <c r="D21" s="82"/>
      <c r="E21" s="44"/>
    </row>
    <row r="22" spans="1:5" ht="31.05" customHeight="1" x14ac:dyDescent="0.25">
      <c r="A22" s="83">
        <v>3</v>
      </c>
      <c r="B22" s="81"/>
      <c r="C22" s="81"/>
      <c r="D22" s="82"/>
      <c r="E22" s="44"/>
    </row>
    <row r="23" spans="1:5" x14ac:dyDescent="0.25">
      <c r="A23" s="83">
        <v>4</v>
      </c>
      <c r="B23" s="81"/>
      <c r="C23" s="81"/>
      <c r="D23" s="82"/>
      <c r="E23" s="44"/>
    </row>
    <row r="24" spans="1:5" x14ac:dyDescent="0.25">
      <c r="A24" s="83">
        <v>5</v>
      </c>
      <c r="B24" s="81"/>
      <c r="C24" s="81"/>
      <c r="D24" s="82"/>
      <c r="E24" s="44"/>
    </row>
    <row r="25" spans="1:5" x14ac:dyDescent="0.25">
      <c r="A25" s="83">
        <v>6</v>
      </c>
      <c r="B25" s="81"/>
      <c r="C25" s="81"/>
      <c r="D25" s="82"/>
      <c r="E25" s="44"/>
    </row>
    <row r="26" spans="1:5" x14ac:dyDescent="0.25">
      <c r="A26" s="83">
        <v>7</v>
      </c>
      <c r="B26" s="81"/>
      <c r="C26" s="81"/>
      <c r="D26" s="82"/>
      <c r="E26" s="44"/>
    </row>
    <row r="27" spans="1:5" x14ac:dyDescent="0.25">
      <c r="A27" s="83">
        <v>8</v>
      </c>
      <c r="B27" s="81"/>
      <c r="C27" s="81"/>
      <c r="D27" s="82"/>
      <c r="E27" s="44"/>
    </row>
    <row r="28" spans="1:5" x14ac:dyDescent="0.25">
      <c r="A28" s="83">
        <v>9</v>
      </c>
      <c r="B28" s="81"/>
      <c r="C28" s="81"/>
      <c r="D28" s="82"/>
      <c r="E28" s="44"/>
    </row>
    <row r="30" spans="1:5" x14ac:dyDescent="0.25">
      <c r="D30" s="44"/>
    </row>
    <row r="31" spans="1:5" hidden="1" x14ac:dyDescent="0.25">
      <c r="B31" t="s">
        <v>86</v>
      </c>
    </row>
    <row r="32" spans="1:5" hidden="1" x14ac:dyDescent="0.25">
      <c r="B32" t="s">
        <v>87</v>
      </c>
    </row>
    <row r="33" spans="2:2" hidden="1" x14ac:dyDescent="0.25">
      <c r="B33" t="s">
        <v>88</v>
      </c>
    </row>
  </sheetData>
  <sortState xmlns:xlrd2="http://schemas.microsoft.com/office/spreadsheetml/2017/richdata2" ref="B2:E14">
    <sortCondition descending="1" ref="B2:B1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9E8039F12CAC499B6A66C1F370095E" ma:contentTypeVersion="10" ma:contentTypeDescription="Create a new document." ma:contentTypeScope="" ma:versionID="5a93d73988f4aabc7def6f0f3655e5a2">
  <xsd:schema xmlns:xsd="http://www.w3.org/2001/XMLSchema" xmlns:xs="http://www.w3.org/2001/XMLSchema" xmlns:p="http://schemas.microsoft.com/office/2006/metadata/properties" xmlns:ns2="b7c28700-0584-48f2-b20d-8d7cc4c1c48a" xmlns:ns3="985c6636-760b-4397-b77b-b5193abe5f3b" targetNamespace="http://schemas.microsoft.com/office/2006/metadata/properties" ma:root="true" ma:fieldsID="598757f6e9fe53bfb89be3d40d1836c9" ns2:_="" ns3:_="">
    <xsd:import namespace="b7c28700-0584-48f2-b20d-8d7cc4c1c48a"/>
    <xsd:import namespace="985c6636-760b-4397-b77b-b5193abe5f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c28700-0584-48f2-b20d-8d7cc4c1c4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c6636-760b-4397-b77b-b5193abe5f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613A5-07D6-4778-99A6-91C98535A82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85c6636-760b-4397-b77b-b5193abe5f3b"/>
    <ds:schemaRef ds:uri="b7c28700-0584-48f2-b20d-8d7cc4c1c48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B09A56-E2B2-4D8F-A5DE-71C720386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c28700-0584-48f2-b20d-8d7cc4c1c48a"/>
    <ds:schemaRef ds:uri="985c6636-760b-4397-b77b-b5193abe5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C5814-D5F3-47C3-9AB5-64AFE1812D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 Page</vt:lpstr>
      <vt:lpstr>Criteria Ranking and Weighting</vt:lpstr>
      <vt:lpstr>Atrributes_Sorted</vt:lpstr>
      <vt:lpstr>Ranking Definitions</vt:lpstr>
      <vt:lpstr>Concept Ranking</vt:lpstr>
      <vt:lpstr>Instructions</vt:lpstr>
      <vt:lpstr>Attributes Scratch Worksheet</vt:lpstr>
      <vt:lpstr>Author</vt:lpstr>
      <vt:lpstr>'Criteria Ranking and Weighting'!Print_Area</vt:lpstr>
      <vt:lpstr>'Ranking Definitions'!Print_Area</vt:lpstr>
    </vt:vector>
  </TitlesOfParts>
  <Manager/>
  <Company>Radius Product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mb703 berg</dc:creator>
  <cp:keywords/>
  <dc:description/>
  <cp:lastModifiedBy>Bergeron, Mark</cp:lastModifiedBy>
  <cp:revision/>
  <dcterms:created xsi:type="dcterms:W3CDTF">2006-09-06T15:16:52Z</dcterms:created>
  <dcterms:modified xsi:type="dcterms:W3CDTF">2024-02-26T18:03:10Z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0x0101008D9E8039F12CAC499B6A66C1F370095E</vt:lpwstr>
  </property>
</Properties>
</file>